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2240" tabRatio="857" firstSheet="1" activeTab="3"/>
  </bookViews>
  <sheets>
    <sheet name="N237TD" sheetId="1" r:id="rId1"/>
    <sheet name="N41650" sheetId="2" r:id="rId2"/>
    <sheet name="N8533T" sheetId="3" r:id="rId3"/>
    <sheet name="N4574U" sheetId="4" r:id="rId4"/>
    <sheet name="N3779W" sheetId="5" r:id="rId5"/>
    <sheet name="N542T" sheetId="6" r:id="rId6"/>
    <sheet name="N764DH" sheetId="7" r:id="rId7"/>
    <sheet name="N9767R" sheetId="8" r:id="rId8"/>
    <sheet name="N3090Q" sheetId="9" r:id="rId9"/>
    <sheet name="N2085A" sheetId="10" r:id="rId10"/>
    <sheet name="N8404A" sheetId="11" r:id="rId11"/>
    <sheet name="Spec" sheetId="12" r:id="rId12"/>
  </sheets>
  <definedNames/>
  <calcPr fullCalcOnLoad="1"/>
</workbook>
</file>

<file path=xl/sharedStrings.xml><?xml version="1.0" encoding="utf-8"?>
<sst xmlns="http://schemas.openxmlformats.org/spreadsheetml/2006/main" count="206" uniqueCount="84">
  <si>
    <t>Weight</t>
  </si>
  <si>
    <t>Moment</t>
  </si>
  <si>
    <t>Arm</t>
  </si>
  <si>
    <t>Empty Weight</t>
  </si>
  <si>
    <t>Oil</t>
  </si>
  <si>
    <t>De-icing Fluid</t>
  </si>
  <si>
    <t>Main Fuel</t>
  </si>
  <si>
    <t>Aux Fuel</t>
  </si>
  <si>
    <t>Front Seats</t>
  </si>
  <si>
    <t>Rear Seats</t>
  </si>
  <si>
    <t>Forward Baggage</t>
  </si>
  <si>
    <t>Rear Baggage</t>
  </si>
  <si>
    <t>Total T/O Weight</t>
  </si>
  <si>
    <t>Use Main Fuel</t>
  </si>
  <si>
    <t>Use Aux Fuel</t>
  </si>
  <si>
    <t>Total Ldg Weight</t>
  </si>
  <si>
    <t>Fuel gal.(62 max)</t>
  </si>
  <si>
    <t>Fuel gal.(44 max)</t>
  </si>
  <si>
    <t>000 lbs max</t>
  </si>
  <si>
    <t>Weight &amp; CG for Warrior N41650</t>
  </si>
  <si>
    <t>8 quarts</t>
  </si>
  <si>
    <t>Fuel (loading)</t>
  </si>
  <si>
    <t>Fuel (48 gal)</t>
  </si>
  <si>
    <t>Pilot &amp; Passenger</t>
  </si>
  <si>
    <t>Rear Seat</t>
  </si>
  <si>
    <t>Baggage</t>
  </si>
  <si>
    <t>270 lbs max.</t>
  </si>
  <si>
    <t>Fuel (use)</t>
  </si>
  <si>
    <t>N41650 Envelope Specs</t>
  </si>
  <si>
    <t>N237TD Envelope Specs</t>
  </si>
  <si>
    <t>N8533T Envelope Specs</t>
  </si>
  <si>
    <t>12 quarts</t>
  </si>
  <si>
    <t>Fuel (55 gal)</t>
  </si>
  <si>
    <t>Weight &amp; CG for Cessna N8533T</t>
  </si>
  <si>
    <t>N3779W Envelope  Specs</t>
  </si>
  <si>
    <t>Pilot &amp; Front Passenger</t>
  </si>
  <si>
    <t>Passengers (Rear Seats)</t>
  </si>
  <si>
    <t>Passengers (Center Seats)</t>
  </si>
  <si>
    <t>Fuel gal.(84 max)</t>
  </si>
  <si>
    <t>Fuel</t>
  </si>
  <si>
    <t>Use Fuel</t>
  </si>
  <si>
    <t>100 lbs max</t>
  </si>
  <si>
    <t>Weight &amp; CG Data for Cherokee Six N3779W</t>
  </si>
  <si>
    <t>N4574U Envelope Specs</t>
  </si>
  <si>
    <t>Weight &amp; CG for Cessna N4574U</t>
  </si>
  <si>
    <t>6 quarts</t>
  </si>
  <si>
    <t>N542T Envelope Specs</t>
  </si>
  <si>
    <t>Fuel (74 gal)</t>
  </si>
  <si>
    <t>Pilot Seat</t>
  </si>
  <si>
    <t>85-89 (fwd/aft) pos</t>
  </si>
  <si>
    <t>Front Seat (right)</t>
  </si>
  <si>
    <t>Rear Seat (left)</t>
  </si>
  <si>
    <t>121-135 (fwd/aft) pos</t>
  </si>
  <si>
    <t>Rear Seat (right)</t>
  </si>
  <si>
    <t>Weight &amp; CG for Bonanza N542T</t>
  </si>
  <si>
    <t>Weight &amp; CG for Bonanza N764DH</t>
  </si>
  <si>
    <t>N764DH Envelope Specs</t>
  </si>
  <si>
    <t>N9767R Envelope Specs</t>
  </si>
  <si>
    <t>Weight &amp; CG for Bonanza N9767R</t>
  </si>
  <si>
    <t>Fuel (44 gal)</t>
  </si>
  <si>
    <t>Fuel (19 gal)</t>
  </si>
  <si>
    <t>AuxFuel (use)</t>
  </si>
  <si>
    <t>AuxFuel (loading)</t>
  </si>
  <si>
    <t>Fuel (22.5 gal)</t>
  </si>
  <si>
    <t>(76 lbs max.)</t>
  </si>
  <si>
    <t>N3090Q Envelope Specs</t>
  </si>
  <si>
    <t>Weight &amp; CG for Turbo Arrow N3090Q</t>
  </si>
  <si>
    <t>200 lbs max.</t>
  </si>
  <si>
    <t>2900 lbs max.</t>
  </si>
  <si>
    <t>Fuel (72 gal)</t>
  </si>
  <si>
    <t>Ldg Gear Retract Moment</t>
  </si>
  <si>
    <t>N2085A Envelope Specs</t>
  </si>
  <si>
    <t>Weight &amp; CG for Seminole N2085A</t>
  </si>
  <si>
    <t>Fuel (108 gal max usable)</t>
  </si>
  <si>
    <t>3816 lbs max.</t>
  </si>
  <si>
    <t>Fuel Allowance for Engine Start, Taxi &amp; Runup</t>
  </si>
  <si>
    <t>3800 lbs max.</t>
  </si>
  <si>
    <t>Ramp Weight</t>
  </si>
  <si>
    <t>Landing Weight</t>
  </si>
  <si>
    <t>Take-off Weight</t>
  </si>
  <si>
    <t>Weight &amp; CG Data for Beech N237TD</t>
  </si>
  <si>
    <t>N8404A Envelope Specs</t>
  </si>
  <si>
    <t>Weight &amp; CG for Bonanza N8404A</t>
  </si>
  <si>
    <t>Fuel (40 gal)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</si>
</sst>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9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4"/>
      <name val="Arial"/>
      <family val="0"/>
    </font>
    <font>
      <b/>
      <u val="single"/>
      <sz val="12"/>
      <name val="Arial"/>
      <family val="2"/>
    </font>
    <font>
      <u val="single"/>
      <sz val="18"/>
      <name val="Arial"/>
      <family val="0"/>
    </font>
    <font>
      <b/>
      <sz val="8"/>
      <name val="Arial"/>
      <family val="2"/>
    </font>
    <font>
      <sz val="8.75"/>
      <color indexed="8"/>
      <name val="Arial"/>
      <family val="0"/>
    </font>
    <font>
      <sz val="9.25"/>
      <color indexed="8"/>
      <name val="Arial"/>
      <family val="0"/>
    </font>
    <font>
      <sz val="10"/>
      <color indexed="12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Arial"/>
      <family val="0"/>
    </font>
    <font>
      <sz val="14"/>
      <color indexed="8"/>
      <name val="Arial"/>
      <family val="0"/>
    </font>
    <font>
      <b/>
      <sz val="9.5"/>
      <color indexed="8"/>
      <name val="Arial"/>
      <family val="0"/>
    </font>
    <font>
      <b/>
      <sz val="9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indexed="8"/>
      <name val="Arial"/>
      <family val="0"/>
    </font>
    <font>
      <sz val="16.25"/>
      <color indexed="8"/>
      <name val="Arial"/>
      <family val="0"/>
    </font>
    <font>
      <b/>
      <sz val="11"/>
      <color indexed="8"/>
      <name val="Arial"/>
      <family val="0"/>
    </font>
    <font>
      <sz val="17.5"/>
      <color indexed="8"/>
      <name val="Arial"/>
      <family val="0"/>
    </font>
    <font>
      <b/>
      <sz val="11.25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5" borderId="0" xfId="0" applyFont="1" applyFill="1" applyAlignment="1">
      <alignment/>
    </xf>
    <xf numFmtId="164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N237TD Wt&amp;CG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33"/>
          <c:w val="0.9225"/>
          <c:h val="0.7937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Spec!$A$2:$A$6</c:f>
              <c:numCache>
                <c:ptCount val="5"/>
                <c:pt idx="0">
                  <c:v>75</c:v>
                </c:pt>
                <c:pt idx="1">
                  <c:v>75</c:v>
                </c:pt>
                <c:pt idx="2">
                  <c:v>79.4</c:v>
                </c:pt>
                <c:pt idx="3">
                  <c:v>83</c:v>
                </c:pt>
                <c:pt idx="4">
                  <c:v>83</c:v>
                </c:pt>
              </c:numCache>
            </c:numRef>
          </c:xVal>
          <c:yVal>
            <c:numRef>
              <c:f>Spec!$B$2:$B$6</c:f>
              <c:numCache>
                <c:ptCount val="5"/>
                <c:pt idx="0">
                  <c:v>3200</c:v>
                </c:pt>
                <c:pt idx="1">
                  <c:v>3480</c:v>
                </c:pt>
                <c:pt idx="2">
                  <c:v>4000</c:v>
                </c:pt>
                <c:pt idx="3">
                  <c:v>4000</c:v>
                </c:pt>
                <c:pt idx="4">
                  <c:v>3200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'N237TD'!$F$12</c:f>
              <c:numCache/>
            </c:numRef>
          </c:xVal>
          <c:yVal>
            <c:numRef>
              <c:f>'N237TD'!$D$12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'N237TD'!$F$15</c:f>
              <c:numCache/>
            </c:numRef>
          </c:xVal>
          <c:yVal>
            <c:numRef>
              <c:f>'N237TD'!$D$15</c:f>
              <c:numCache/>
            </c:numRef>
          </c:yVal>
          <c:smooth val="1"/>
        </c:ser>
        <c:axId val="42115578"/>
        <c:axId val="43495883"/>
      </c:scatterChart>
      <c:valAx>
        <c:axId val="42115578"/>
        <c:scaling>
          <c:orientation val="minMax"/>
          <c:max val="85"/>
          <c:min val="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495883"/>
        <c:crossesAt val="3200"/>
        <c:crossBetween val="midCat"/>
        <c:dispUnits/>
        <c:minorUnit val="1"/>
      </c:valAx>
      <c:valAx>
        <c:axId val="43495883"/>
        <c:scaling>
          <c:orientation val="minMax"/>
          <c:max val="4100"/>
          <c:min val="3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1155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Seminole N2085A  Wt&amp;CG</a:t>
            </a:r>
          </a:p>
        </c:rich>
      </c:tx>
      <c:layout>
        <c:manualLayout>
          <c:xMode val="factor"/>
          <c:yMode val="factor"/>
          <c:x val="0.0152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0425"/>
          <c:w val="0.9265"/>
          <c:h val="0.8387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Spec!$A$66:$A$71</c:f>
              <c:numCache>
                <c:ptCount val="6"/>
                <c:pt idx="0">
                  <c:v>84</c:v>
                </c:pt>
                <c:pt idx="1">
                  <c:v>84</c:v>
                </c:pt>
                <c:pt idx="2">
                  <c:v>85</c:v>
                </c:pt>
                <c:pt idx="3">
                  <c:v>89</c:v>
                </c:pt>
                <c:pt idx="4">
                  <c:v>93</c:v>
                </c:pt>
                <c:pt idx="5">
                  <c:v>93</c:v>
                </c:pt>
              </c:numCache>
            </c:numRef>
          </c:xVal>
          <c:yVal>
            <c:numRef>
              <c:f>Spec!$B$66:$B$71</c:f>
              <c:numCache>
                <c:ptCount val="6"/>
                <c:pt idx="0">
                  <c:v>2300</c:v>
                </c:pt>
                <c:pt idx="1">
                  <c:v>2800</c:v>
                </c:pt>
                <c:pt idx="2">
                  <c:v>3400</c:v>
                </c:pt>
                <c:pt idx="3">
                  <c:v>3800</c:v>
                </c:pt>
                <c:pt idx="4">
                  <c:v>3800</c:v>
                </c:pt>
                <c:pt idx="5">
                  <c:v>2300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'N2085A'!$E$11</c:f>
              <c:numCache/>
            </c:numRef>
          </c:xVal>
          <c:yVal>
            <c:numRef>
              <c:f>'N2085A'!$D$11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'N2085A'!$E$13</c:f>
              <c:numCache/>
            </c:numRef>
          </c:xVal>
          <c:yVal>
            <c:numRef>
              <c:f>'N2085A'!$D$13</c:f>
              <c:numCache/>
            </c:numRef>
          </c:yVal>
          <c:smooth val="1"/>
        </c:ser>
        <c:axId val="66703860"/>
        <c:axId val="63463829"/>
      </c:scatterChart>
      <c:valAx>
        <c:axId val="66703860"/>
        <c:scaling>
          <c:orientation val="minMax"/>
          <c:max val="94"/>
          <c:min val="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Center of Gravity - inches aft of Datum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463829"/>
        <c:crossesAt val="1400"/>
        <c:crossBetween val="midCat"/>
        <c:dispUnits/>
        <c:majorUnit val="1"/>
        <c:minorUnit val="1"/>
      </c:valAx>
      <c:valAx>
        <c:axId val="63463829"/>
        <c:scaling>
          <c:orientation val="minMax"/>
          <c:max val="3900"/>
          <c:min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lbs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703860"/>
        <c:crossesAt val="76"/>
        <c:crossBetween val="midCat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N8404A Wt&amp;CG</a:t>
            </a:r>
          </a:p>
        </c:rich>
      </c:tx>
      <c:layout>
        <c:manualLayout>
          <c:xMode val="factor"/>
          <c:yMode val="factor"/>
          <c:x val="0.054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0475"/>
          <c:w val="0.93825"/>
          <c:h val="0.849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Spec!$A$74:$A$79</c:f>
              <c:numCache>
                <c:ptCount val="6"/>
                <c:pt idx="0">
                  <c:v>75.9</c:v>
                </c:pt>
                <c:pt idx="1">
                  <c:v>75.9</c:v>
                </c:pt>
                <c:pt idx="2">
                  <c:v>83.7</c:v>
                </c:pt>
                <c:pt idx="3">
                  <c:v>84.4</c:v>
                </c:pt>
                <c:pt idx="4">
                  <c:v>85.4</c:v>
                </c:pt>
                <c:pt idx="5">
                  <c:v>85.4</c:v>
                </c:pt>
              </c:numCache>
            </c:numRef>
          </c:xVal>
          <c:yVal>
            <c:numRef>
              <c:f>Spec!$B$74:$B$79</c:f>
              <c:numCache>
                <c:ptCount val="6"/>
                <c:pt idx="0">
                  <c:v>1700</c:v>
                </c:pt>
                <c:pt idx="1">
                  <c:v>2140</c:v>
                </c:pt>
                <c:pt idx="2">
                  <c:v>2650</c:v>
                </c:pt>
                <c:pt idx="3">
                  <c:v>2650</c:v>
                </c:pt>
                <c:pt idx="4">
                  <c:v>2405</c:v>
                </c:pt>
                <c:pt idx="5">
                  <c:v>1700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'N8404A'!$F$10</c:f>
              <c:numCache/>
            </c:numRef>
          </c:xVal>
          <c:yVal>
            <c:numRef>
              <c:f>'N8404A'!$D$10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'N8404A'!$F$12</c:f>
              <c:numCache/>
            </c:numRef>
          </c:xVal>
          <c:yVal>
            <c:numRef>
              <c:f>'N8404A'!$D$12</c:f>
              <c:numCache/>
            </c:numRef>
          </c:yVal>
          <c:smooth val="1"/>
        </c:ser>
        <c:axId val="34303550"/>
        <c:axId val="40296495"/>
      </c:scatterChart>
      <c:valAx>
        <c:axId val="34303550"/>
        <c:scaling>
          <c:orientation val="minMax"/>
          <c:max val="87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Center of Gravity - inches aft of Datum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296495"/>
        <c:crossesAt val="1700"/>
        <c:crossBetween val="midCat"/>
        <c:dispUnits/>
        <c:majorUnit val="1"/>
        <c:minorUnit val="1"/>
      </c:valAx>
      <c:valAx>
        <c:axId val="40296495"/>
        <c:scaling>
          <c:orientation val="minMax"/>
          <c:max val="280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lbs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303550"/>
        <c:crossesAt val="75"/>
        <c:crossBetween val="midCat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Warrior N41650 Wt&amp;CG</a:t>
            </a:r>
          </a:p>
        </c:rich>
      </c:tx>
      <c:layout>
        <c:manualLayout>
          <c:xMode val="factor"/>
          <c:yMode val="factor"/>
          <c:x val="-0.001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875"/>
          <c:w val="0.927"/>
          <c:h val="0.8315"/>
        </c:manualLayout>
      </c:layout>
      <c:scatterChart>
        <c:scatterStyle val="smoothMarker"/>
        <c:varyColors val="0"/>
        <c:ser>
          <c:idx val="0"/>
          <c:order val="0"/>
          <c:tx>
            <c:v>Normal Category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Spec!$A$9:$A$13</c:f>
              <c:numCache>
                <c:ptCount val="5"/>
                <c:pt idx="0">
                  <c:v>83</c:v>
                </c:pt>
                <c:pt idx="1">
                  <c:v>83</c:v>
                </c:pt>
                <c:pt idx="2">
                  <c:v>88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Spec!$B$9:$B$13</c:f>
              <c:numCach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'N41650'!$F$10</c:f>
              <c:numCache/>
            </c:numRef>
          </c:xVal>
          <c:yVal>
            <c:numRef>
              <c:f>'N41650'!$D$10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'N41650'!$F$12</c:f>
              <c:numCache/>
            </c:numRef>
          </c:xVal>
          <c:yVal>
            <c:numRef>
              <c:f>'N41650'!$D$12</c:f>
              <c:numCache/>
            </c:numRef>
          </c:yVal>
          <c:smooth val="1"/>
        </c:ser>
        <c:ser>
          <c:idx val="3"/>
          <c:order val="3"/>
          <c:tx>
            <c:v>Utility Category</c:v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Spec!$C$11:$C$13</c:f>
              <c:numCache>
                <c:ptCount val="3"/>
                <c:pt idx="0">
                  <c:v>83</c:v>
                </c:pt>
                <c:pt idx="1">
                  <c:v>86.5</c:v>
                </c:pt>
                <c:pt idx="2">
                  <c:v>86.5</c:v>
                </c:pt>
              </c:numCache>
            </c:numRef>
          </c:xVal>
          <c:yVal>
            <c:numRef>
              <c:f>Spec!$D$11:$D$13</c:f>
              <c:numCache>
                <c:ptCount val="3"/>
                <c:pt idx="0">
                  <c:v>1950</c:v>
                </c:pt>
                <c:pt idx="1">
                  <c:v>1950</c:v>
                </c:pt>
                <c:pt idx="2">
                  <c:v>1200</c:v>
                </c:pt>
              </c:numCache>
            </c:numRef>
          </c:yVal>
          <c:smooth val="1"/>
        </c:ser>
        <c:axId val="55918628"/>
        <c:axId val="33505605"/>
      </c:scatterChart>
      <c:valAx>
        <c:axId val="55918628"/>
        <c:scaling>
          <c:orientation val="minMax"/>
          <c:max val="9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Center of Gravity - inches aft of Datum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505605"/>
        <c:crossesAt val="1200"/>
        <c:crossBetween val="midCat"/>
        <c:dispUnits/>
        <c:majorUnit val="1"/>
        <c:minorUnit val="1"/>
      </c:valAx>
      <c:valAx>
        <c:axId val="33505605"/>
        <c:scaling>
          <c:orientation val="minMax"/>
          <c:max val="28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lbs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918628"/>
        <c:crossesAt val="75"/>
        <c:crossBetween val="midCat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N8533T Wt&amp;CG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6"/>
          <c:w val="0.9397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Spec!$A$16:$A$20</c:f>
              <c:numCache>
                <c:ptCount val="5"/>
                <c:pt idx="0">
                  <c:v>57</c:v>
                </c:pt>
                <c:pt idx="1">
                  <c:v>70</c:v>
                </c:pt>
                <c:pt idx="2">
                  <c:v>105</c:v>
                </c:pt>
                <c:pt idx="3">
                  <c:v>122</c:v>
                </c:pt>
                <c:pt idx="4">
                  <c:v>78</c:v>
                </c:pt>
              </c:numCache>
            </c:numRef>
          </c:xVal>
          <c:yVal>
            <c:numRef>
              <c:f>Spec!$B$16:$B$20</c:f>
              <c:numCache>
                <c:ptCount val="5"/>
                <c:pt idx="0">
                  <c:v>1700</c:v>
                </c:pt>
                <c:pt idx="1">
                  <c:v>2100</c:v>
                </c:pt>
                <c:pt idx="2">
                  <c:v>2650</c:v>
                </c:pt>
                <c:pt idx="3">
                  <c:v>2650</c:v>
                </c:pt>
                <c:pt idx="4">
                  <c:v>1700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'N8533T'!$E$10</c:f>
              <c:numCache/>
            </c:numRef>
          </c:xVal>
          <c:yVal>
            <c:numRef>
              <c:f>'N8533T'!$D$10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'N8533T'!$E$12</c:f>
              <c:numCache/>
            </c:numRef>
          </c:xVal>
          <c:yVal>
            <c:numRef>
              <c:f>'N8533T'!$D$12</c:f>
              <c:numCache/>
            </c:numRef>
          </c:yVal>
          <c:smooth val="1"/>
        </c:ser>
        <c:axId val="33114990"/>
        <c:axId val="29599455"/>
      </c:scatterChart>
      <c:valAx>
        <c:axId val="33114990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599455"/>
        <c:crossesAt val="1700"/>
        <c:crossBetween val="midCat"/>
        <c:dispUnits/>
        <c:minorUnit val="5"/>
      </c:valAx>
      <c:valAx>
        <c:axId val="29599455"/>
        <c:scaling>
          <c:orientation val="minMax"/>
          <c:max val="270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114990"/>
        <c:crossesAt val="50"/>
        <c:crossBetween val="midCat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N4574U Wt&amp;CG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4825"/>
          <c:w val="0.9345"/>
          <c:h val="0.767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Spec!$A$31:$A$34</c:f>
              <c:numCache>
                <c:ptCount val="4"/>
                <c:pt idx="0">
                  <c:v>35.5</c:v>
                </c:pt>
                <c:pt idx="1">
                  <c:v>52.5</c:v>
                </c:pt>
                <c:pt idx="2">
                  <c:v>60</c:v>
                </c:pt>
                <c:pt idx="3">
                  <c:v>43</c:v>
                </c:pt>
              </c:numCache>
            </c:numRef>
          </c:xVal>
          <c:yVal>
            <c:numRef>
              <c:f>Spec!$B$31:$B$34</c:f>
              <c:numCache>
                <c:ptCount val="4"/>
                <c:pt idx="0">
                  <c:v>1150</c:v>
                </c:pt>
                <c:pt idx="1">
                  <c:v>1600</c:v>
                </c:pt>
                <c:pt idx="2">
                  <c:v>1600</c:v>
                </c:pt>
                <c:pt idx="3">
                  <c:v>1150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'N4574U'!$E$11</c:f>
              <c:numCache/>
            </c:numRef>
          </c:xVal>
          <c:yVal>
            <c:numRef>
              <c:f>'N4574U'!$D$11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'N4574U'!$E$13</c:f>
              <c:numCache/>
            </c:numRef>
          </c:xVal>
          <c:yVal>
            <c:numRef>
              <c:f>'N4574U'!$D$13</c:f>
              <c:numCache/>
            </c:numRef>
          </c:yVal>
          <c:smooth val="1"/>
        </c:ser>
        <c:axId val="65068504"/>
        <c:axId val="48745625"/>
      </c:scatterChart>
      <c:valAx>
        <c:axId val="65068504"/>
        <c:scaling>
          <c:orientation val="minMax"/>
          <c:max val="65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Moment/1000 (lbin)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8745625"/>
        <c:crossesAt val="1150"/>
        <c:crossBetween val="midCat"/>
        <c:dispUnits/>
        <c:majorUnit val="5"/>
        <c:minorUnit val="2.5"/>
      </c:valAx>
      <c:valAx>
        <c:axId val="48745625"/>
        <c:scaling>
          <c:orientation val="minMax"/>
          <c:max val="1625"/>
          <c:min val="1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(lbs)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68504"/>
        <c:crossesAt val="30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N3779W Wt&amp;CG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875"/>
          <c:w val="0.92975"/>
          <c:h val="0.800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Spec!$A$23:$A$28</c:f>
              <c:numCache>
                <c:ptCount val="6"/>
                <c:pt idx="0">
                  <c:v>78</c:v>
                </c:pt>
                <c:pt idx="1">
                  <c:v>81.4</c:v>
                </c:pt>
                <c:pt idx="2">
                  <c:v>91.4</c:v>
                </c:pt>
                <c:pt idx="3">
                  <c:v>95.5</c:v>
                </c:pt>
                <c:pt idx="4">
                  <c:v>96.2</c:v>
                </c:pt>
                <c:pt idx="5">
                  <c:v>96.2</c:v>
                </c:pt>
              </c:numCache>
            </c:numRef>
          </c:xVal>
          <c:yVal>
            <c:numRef>
              <c:f>Spec!$B$23:$B$28</c:f>
              <c:numCache>
                <c:ptCount val="6"/>
                <c:pt idx="0">
                  <c:v>2060</c:v>
                </c:pt>
                <c:pt idx="1">
                  <c:v>2600</c:v>
                </c:pt>
                <c:pt idx="2">
                  <c:v>3400</c:v>
                </c:pt>
                <c:pt idx="3">
                  <c:v>3400</c:v>
                </c:pt>
                <c:pt idx="4">
                  <c:v>3300</c:v>
                </c:pt>
                <c:pt idx="5">
                  <c:v>1400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100</c:v>
                </c:pt>
              </c:numLit>
            </c:plus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12700">
                <a:solidFill>
                  <a:srgbClr val="339966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0.5</c:v>
                </c:pt>
              </c:numLit>
            </c:plus>
            <c:minus>
              <c:numLit>
                <c:ptCount val="1"/>
                <c:pt idx="0">
                  <c:v>0.5</c:v>
                </c:pt>
              </c:numLit>
            </c:minus>
            <c:noEndCap val="1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'N3779W'!$F$11</c:f>
              <c:numCache/>
            </c:numRef>
          </c:xVal>
          <c:yVal>
            <c:numRef>
              <c:f>'N3779W'!$D$11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100</c:v>
                </c:pt>
              </c:numLit>
            </c:plus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0.5</c:v>
                </c:pt>
              </c:numLit>
            </c:plus>
            <c:minus>
              <c:numLit>
                <c:ptCount val="1"/>
                <c:pt idx="0">
                  <c:v>0.5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'N3779W'!$F$13</c:f>
              <c:numCache/>
            </c:numRef>
          </c:xVal>
          <c:yVal>
            <c:numRef>
              <c:f>'N3779W'!$D$13</c:f>
              <c:numCache/>
            </c:numRef>
          </c:yVal>
          <c:smooth val="1"/>
        </c:ser>
        <c:axId val="36057442"/>
        <c:axId val="56081523"/>
      </c:scatterChart>
      <c:valAx>
        <c:axId val="36057442"/>
        <c:scaling>
          <c:orientation val="minMax"/>
          <c:max val="100"/>
          <c:min val="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Arm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081523"/>
        <c:crosses val="autoZero"/>
        <c:crossBetween val="midCat"/>
        <c:dispUnits/>
        <c:majorUnit val="2"/>
        <c:minorUnit val="1"/>
      </c:valAx>
      <c:valAx>
        <c:axId val="56081523"/>
        <c:scaling>
          <c:orientation val="minMax"/>
          <c:max val="36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crossAx val="36057442"/>
        <c:crosses val="autoZero"/>
        <c:crossBetween val="midCat"/>
        <c:dispUnits/>
        <c:majorUnit val="2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N542T Wt&amp;CG</a:t>
            </a:r>
          </a:p>
        </c:rich>
      </c:tx>
      <c:layout>
        <c:manualLayout>
          <c:xMode val="factor"/>
          <c:yMode val="factor"/>
          <c:x val="0.023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0975"/>
          <c:w val="0.9465"/>
          <c:h val="0.8272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Spec!$A$37:$A$41</c:f>
              <c:numCache>
                <c:ptCount val="5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85.7</c:v>
                </c:pt>
                <c:pt idx="4">
                  <c:v>85.7</c:v>
                </c:pt>
              </c:numCache>
            </c:numRef>
          </c:xVal>
          <c:yVal>
            <c:numRef>
              <c:f>Spec!$B$37:$B$41</c:f>
              <c:numCache>
                <c:ptCount val="5"/>
                <c:pt idx="0">
                  <c:v>2400</c:v>
                </c:pt>
                <c:pt idx="1">
                  <c:v>2800</c:v>
                </c:pt>
                <c:pt idx="2">
                  <c:v>3125</c:v>
                </c:pt>
                <c:pt idx="3">
                  <c:v>3125</c:v>
                </c:pt>
                <c:pt idx="4">
                  <c:v>2400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'N542T'!$F$11</c:f>
              <c:numCache/>
            </c:numRef>
          </c:xVal>
          <c:yVal>
            <c:numRef>
              <c:f>'N542T'!$D$11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'N542T'!$F$13</c:f>
              <c:numCache/>
            </c:numRef>
          </c:xVal>
          <c:yVal>
            <c:numRef>
              <c:f>'N542T'!$D$13</c:f>
              <c:numCache/>
            </c:numRef>
          </c:yVal>
          <c:smooth val="1"/>
        </c:ser>
        <c:axId val="34971660"/>
        <c:axId val="46309485"/>
      </c:scatterChart>
      <c:valAx>
        <c:axId val="34971660"/>
        <c:scaling>
          <c:orientation val="minMax"/>
          <c:max val="88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Center of Gravity - inches aft of Datum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309485"/>
        <c:crossesAt val="2400"/>
        <c:crossBetween val="midCat"/>
        <c:dispUnits/>
        <c:majorUnit val="1"/>
        <c:minorUnit val="1"/>
      </c:valAx>
      <c:valAx>
        <c:axId val="46309485"/>
        <c:scaling>
          <c:orientation val="minMax"/>
          <c:max val="3200"/>
          <c:min val="2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lbs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971660"/>
        <c:crossesAt val="75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N764DH Wt&amp;CG</a:t>
            </a:r>
          </a:p>
        </c:rich>
      </c:tx>
      <c:layout>
        <c:manualLayout>
          <c:xMode val="factor"/>
          <c:yMode val="factor"/>
          <c:x val="0.036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14"/>
          <c:w val="0.941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Spec!$A$44:$A$48</c:f>
              <c:numCache>
                <c:ptCount val="5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86.7</c:v>
                </c:pt>
                <c:pt idx="4">
                  <c:v>86.7</c:v>
                </c:pt>
              </c:numCache>
            </c:numRef>
          </c:xVal>
          <c:yVal>
            <c:numRef>
              <c:f>Spec!$B$44:$B$48</c:f>
              <c:numCache>
                <c:ptCount val="5"/>
                <c:pt idx="0">
                  <c:v>2400</c:v>
                </c:pt>
                <c:pt idx="1">
                  <c:v>2800</c:v>
                </c:pt>
                <c:pt idx="2">
                  <c:v>3600</c:v>
                </c:pt>
                <c:pt idx="3">
                  <c:v>3600</c:v>
                </c:pt>
                <c:pt idx="4">
                  <c:v>2400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'N764DH'!$F$11</c:f>
              <c:numCache/>
            </c:numRef>
          </c:xVal>
          <c:yVal>
            <c:numRef>
              <c:f>'N764DH'!$D$11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'N764DH'!$F$13</c:f>
              <c:numCache/>
            </c:numRef>
          </c:xVal>
          <c:yVal>
            <c:numRef>
              <c:f>'N764DH'!$D$13</c:f>
              <c:numCache/>
            </c:numRef>
          </c:yVal>
          <c:smooth val="1"/>
        </c:ser>
        <c:axId val="14132182"/>
        <c:axId val="60080775"/>
      </c:scatterChart>
      <c:valAx>
        <c:axId val="14132182"/>
        <c:scaling>
          <c:orientation val="minMax"/>
          <c:max val="88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Center of Gravity - inches aft of Datum</a:t>
                </a:r>
              </a:p>
            </c:rich>
          </c:tx>
          <c:layout>
            <c:manualLayout>
              <c:xMode val="factor"/>
              <c:yMode val="factor"/>
              <c:x val="-0.001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080775"/>
        <c:crossesAt val="2400"/>
        <c:crossBetween val="midCat"/>
        <c:dispUnits/>
        <c:majorUnit val="1"/>
        <c:minorUnit val="1"/>
      </c:valAx>
      <c:valAx>
        <c:axId val="60080775"/>
        <c:scaling>
          <c:orientation val="minMax"/>
          <c:max val="3800"/>
          <c:min val="2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lbs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132182"/>
        <c:crossesAt val="75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N9767R Wt&amp;CG</a:t>
            </a:r>
          </a:p>
        </c:rich>
      </c:tx>
      <c:layout>
        <c:manualLayout>
          <c:xMode val="factor"/>
          <c:yMode val="factor"/>
          <c:x val="0.022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08"/>
          <c:w val="0.93625"/>
          <c:h val="0.831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Spec!$A$51:$A$56</c:f>
              <c:numCache>
                <c:ptCount val="6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84.7</c:v>
                </c:pt>
                <c:pt idx="4">
                  <c:v>85.7</c:v>
                </c:pt>
                <c:pt idx="5">
                  <c:v>85.7</c:v>
                </c:pt>
              </c:numCache>
            </c:numRef>
          </c:xVal>
          <c:yVal>
            <c:numRef>
              <c:f>Spec!$B$51:$B$56</c:f>
              <c:numCache>
                <c:ptCount val="6"/>
                <c:pt idx="0">
                  <c:v>1900</c:v>
                </c:pt>
                <c:pt idx="1">
                  <c:v>2475</c:v>
                </c:pt>
                <c:pt idx="2">
                  <c:v>2950</c:v>
                </c:pt>
                <c:pt idx="3">
                  <c:v>2950</c:v>
                </c:pt>
                <c:pt idx="4">
                  <c:v>2525</c:v>
                </c:pt>
                <c:pt idx="5">
                  <c:v>1900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'N9767R'!$F$13</c:f>
              <c:numCache/>
            </c:numRef>
          </c:xVal>
          <c:yVal>
            <c:numRef>
              <c:f>'N9767R'!$D$13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'N9767R'!$F$16</c:f>
              <c:numCache/>
            </c:numRef>
          </c:xVal>
          <c:yVal>
            <c:numRef>
              <c:f>'N9767R'!$D$16</c:f>
              <c:numCache/>
            </c:numRef>
          </c:yVal>
          <c:smooth val="1"/>
        </c:ser>
        <c:axId val="3856064"/>
        <c:axId val="34704577"/>
      </c:scatterChart>
      <c:valAx>
        <c:axId val="3856064"/>
        <c:scaling>
          <c:orientation val="minMax"/>
          <c:max val="88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Center of Gravity - inches aft of Datum</a:t>
                </a:r>
              </a:p>
            </c:rich>
          </c:tx>
          <c:layout>
            <c:manualLayout>
              <c:xMode val="factor"/>
              <c:yMode val="factor"/>
              <c:x val="0.00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704577"/>
        <c:crossesAt val="2000"/>
        <c:crossBetween val="midCat"/>
        <c:dispUnits/>
        <c:majorUnit val="1"/>
        <c:minorUnit val="1"/>
      </c:valAx>
      <c:valAx>
        <c:axId val="34704577"/>
        <c:scaling>
          <c:orientation val="minMax"/>
          <c:max val="3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lbs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56064"/>
        <c:crossesAt val="75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Turbo Arrow N3090Q  Wt&amp;CG</a:t>
            </a:r>
          </a:p>
        </c:rich>
      </c:tx>
      <c:layout>
        <c:manualLayout>
          <c:xMode val="factor"/>
          <c:yMode val="factor"/>
          <c:x val="0.03725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03"/>
          <c:w val="0.9265"/>
          <c:h val="0.840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Spec!$A$59:$A$63</c:f>
              <c:numCache>
                <c:ptCount val="5"/>
                <c:pt idx="0">
                  <c:v>78</c:v>
                </c:pt>
                <c:pt idx="1">
                  <c:v>78</c:v>
                </c:pt>
                <c:pt idx="2">
                  <c:v>86</c:v>
                </c:pt>
                <c:pt idx="3">
                  <c:v>90</c:v>
                </c:pt>
                <c:pt idx="4">
                  <c:v>90</c:v>
                </c:pt>
              </c:numCache>
            </c:numRef>
          </c:xVal>
          <c:yVal>
            <c:numRef>
              <c:f>Spec!$B$59:$B$63</c:f>
              <c:numCache>
                <c:ptCount val="5"/>
                <c:pt idx="0">
                  <c:v>1400</c:v>
                </c:pt>
                <c:pt idx="1">
                  <c:v>2250</c:v>
                </c:pt>
                <c:pt idx="2">
                  <c:v>2900</c:v>
                </c:pt>
                <c:pt idx="3">
                  <c:v>2900</c:v>
                </c:pt>
                <c:pt idx="4">
                  <c:v>1400</c:v>
                </c:pt>
              </c:numCache>
            </c:numRef>
          </c:yVal>
          <c:smooth val="1"/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'N3090Q'!$E$10</c:f>
              <c:numCache/>
            </c:numRef>
          </c:xVal>
          <c:yVal>
            <c:numRef>
              <c:f>'N3090Q'!$D$10</c:f>
              <c:numCache/>
            </c:numRef>
          </c:yVal>
          <c:smooth val="1"/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25</c:v>
                </c:pt>
              </c:numLit>
            </c:plus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'N3090Q'!$E$12</c:f>
              <c:numCache/>
            </c:numRef>
          </c:xVal>
          <c:yVal>
            <c:numRef>
              <c:f>'N3090Q'!$D$12</c:f>
              <c:numCache/>
            </c:numRef>
          </c:yVal>
          <c:smooth val="1"/>
        </c:ser>
        <c:axId val="43905738"/>
        <c:axId val="59607323"/>
      </c:scatterChart>
      <c:valAx>
        <c:axId val="43905738"/>
        <c:scaling>
          <c:orientation val="minMax"/>
          <c:max val="92"/>
          <c:min val="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Center of Gravity - inches aft of Datum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607323"/>
        <c:crossesAt val="1400"/>
        <c:crossBetween val="midCat"/>
        <c:dispUnits/>
        <c:majorUnit val="1"/>
        <c:minorUnit val="1"/>
      </c:valAx>
      <c:valAx>
        <c:axId val="59607323"/>
        <c:scaling>
          <c:orientation val="minMax"/>
          <c:max val="30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lbs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905738"/>
        <c:crossesAt val="76"/>
        <c:crossBetween val="midCat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0</xdr:rowOff>
    </xdr:from>
    <xdr:to>
      <xdr:col>15</xdr:col>
      <xdr:colOff>504825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5991225" y="228600"/>
        <a:ext cx="53721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38100</xdr:rowOff>
    </xdr:from>
    <xdr:to>
      <xdr:col>17</xdr:col>
      <xdr:colOff>66675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5629275" y="38100"/>
        <a:ext cx="6086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0.12775</cdr:x>
      <cdr:y>0.48675</cdr:y>
    </cdr:from>
    <cdr:to>
      <cdr:x>0.235</cdr:x>
      <cdr:y>0.54125</cdr:y>
    </cdr:to>
    <cdr:sp>
      <cdr:nvSpPr>
        <cdr:cNvPr id="1" name="WordArt 3"/>
        <cdr:cNvSpPr>
          <a:spLocks/>
        </cdr:cNvSpPr>
      </cdr:nvSpPr>
      <cdr:spPr>
        <a:xfrm>
          <a:off x="809625" y="2276475"/>
          <a:ext cx="685800" cy="2571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2475 lbs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0</xdr:row>
      <xdr:rowOff>123825</xdr:rowOff>
    </xdr:from>
    <xdr:to>
      <xdr:col>16</xdr:col>
      <xdr:colOff>371475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257800" y="123825"/>
        <a:ext cx="6362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3</xdr:row>
      <xdr:rowOff>66675</xdr:rowOff>
    </xdr:from>
    <xdr:to>
      <xdr:col>15</xdr:col>
      <xdr:colOff>304800</xdr:colOff>
      <xdr:row>4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10229850" y="819150"/>
          <a:ext cx="7143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2950 lbs</a:t>
          </a:r>
        </a:p>
      </xdr:txBody>
    </xdr:sp>
    <xdr:clientData/>
  </xdr:twoCellAnchor>
  <xdr:twoCellAnchor>
    <xdr:from>
      <xdr:col>14</xdr:col>
      <xdr:colOff>600075</xdr:colOff>
      <xdr:row>10</xdr:row>
      <xdr:rowOff>180975</xdr:rowOff>
    </xdr:from>
    <xdr:to>
      <xdr:col>16</xdr:col>
      <xdr:colOff>104775</xdr:colOff>
      <xdr:row>12</xdr:row>
      <xdr:rowOff>9525</xdr:rowOff>
    </xdr:to>
    <xdr:sp>
      <xdr:nvSpPr>
        <xdr:cNvPr id="3" name="WordArt 2"/>
        <xdr:cNvSpPr>
          <a:spLocks/>
        </xdr:cNvSpPr>
      </xdr:nvSpPr>
      <xdr:spPr>
        <a:xfrm>
          <a:off x="10629900" y="2333625"/>
          <a:ext cx="7239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2525 lbs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9525</xdr:rowOff>
    </xdr:from>
    <xdr:to>
      <xdr:col>16</xdr:col>
      <xdr:colOff>228600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5791200" y="9525"/>
        <a:ext cx="57054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47625</xdr:rowOff>
    </xdr:from>
    <xdr:to>
      <xdr:col>15</xdr:col>
      <xdr:colOff>409575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5772150" y="47625"/>
        <a:ext cx="57054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-0.01275</cdr:y>
    </cdr:from>
    <cdr:to>
      <cdr:x>-0.00425</cdr:x>
      <cdr:y>-0.00875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-0.00825</cdr:x>
      <cdr:y>-0.01275</cdr:y>
    </cdr:from>
    <cdr:to>
      <cdr:x>-0.00425</cdr:x>
      <cdr:y>-0.00875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66675</xdr:rowOff>
    </xdr:from>
    <xdr:to>
      <xdr:col>16</xdr:col>
      <xdr:colOff>342900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848100" y="66675"/>
        <a:ext cx="6248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0.343</cdr:y>
    </cdr:from>
    <cdr:to>
      <cdr:x>0.9145</cdr:x>
      <cdr:y>0.365</cdr:y>
    </cdr:to>
    <cdr:sp>
      <cdr:nvSpPr>
        <cdr:cNvPr id="1" name="WordArt 1"/>
        <cdr:cNvSpPr>
          <a:spLocks/>
        </cdr:cNvSpPr>
      </cdr:nvSpPr>
      <cdr:spPr>
        <a:xfrm>
          <a:off x="4124325" y="1885950"/>
          <a:ext cx="1085850" cy="12382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2325 lbs Normal Category</a:t>
          </a:r>
        </a:p>
      </cdr:txBody>
    </cdr:sp>
  </cdr:relSizeAnchor>
  <cdr:relSizeAnchor xmlns:cdr="http://schemas.openxmlformats.org/drawingml/2006/chartDrawing">
    <cdr:from>
      <cdr:x>0.36525</cdr:x>
      <cdr:y>0.49275</cdr:y>
    </cdr:from>
    <cdr:to>
      <cdr:x>0.54825</cdr:x>
      <cdr:y>0.51475</cdr:y>
    </cdr:to>
    <cdr:sp>
      <cdr:nvSpPr>
        <cdr:cNvPr id="2" name="WordArt 2"/>
        <cdr:cNvSpPr>
          <a:spLocks/>
        </cdr:cNvSpPr>
      </cdr:nvSpPr>
      <cdr:spPr>
        <a:xfrm>
          <a:off x="2076450" y="2714625"/>
          <a:ext cx="1047750" cy="12382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1950 lbs Utility Category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142875</xdr:rowOff>
    </xdr:from>
    <xdr:to>
      <xdr:col>15</xdr:col>
      <xdr:colOff>409575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895975" y="142875"/>
        <a:ext cx="57054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104775</xdr:rowOff>
    </xdr:from>
    <xdr:to>
      <xdr:col>17</xdr:col>
      <xdr:colOff>542925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5524500" y="400050"/>
        <a:ext cx="70389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57150</xdr:rowOff>
    </xdr:from>
    <xdr:to>
      <xdr:col>17</xdr:col>
      <xdr:colOff>523875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905375" y="219075"/>
        <a:ext cx="70389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</xdr:row>
      <xdr:rowOff>9525</xdr:rowOff>
    </xdr:from>
    <xdr:to>
      <xdr:col>17</xdr:col>
      <xdr:colOff>438150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562725" y="238125"/>
        <a:ext cx="67341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0.181</cdr:y>
    </cdr:from>
    <cdr:to>
      <cdr:x>0.9195</cdr:x>
      <cdr:y>0.215</cdr:y>
    </cdr:to>
    <cdr:sp>
      <cdr:nvSpPr>
        <cdr:cNvPr id="1" name="WordArt 2"/>
        <cdr:cNvSpPr>
          <a:spLocks/>
        </cdr:cNvSpPr>
      </cdr:nvSpPr>
      <cdr:spPr>
        <a:xfrm>
          <a:off x="4867275" y="895350"/>
          <a:ext cx="428625" cy="1714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3125 lbs</a:t>
          </a:r>
        </a:p>
      </cdr:txBody>
    </cdr:sp>
  </cdr:relSizeAnchor>
  <cdr:relSizeAnchor xmlns:cdr="http://schemas.openxmlformats.org/drawingml/2006/chartDrawing">
    <cdr:from>
      <cdr:x>0.154</cdr:x>
      <cdr:y>0.46725</cdr:y>
    </cdr:from>
    <cdr:to>
      <cdr:x>0.229</cdr:x>
      <cdr:y>0.501</cdr:y>
    </cdr:to>
    <cdr:sp>
      <cdr:nvSpPr>
        <cdr:cNvPr id="2" name="WordArt 3"/>
        <cdr:cNvSpPr>
          <a:spLocks/>
        </cdr:cNvSpPr>
      </cdr:nvSpPr>
      <cdr:spPr>
        <a:xfrm>
          <a:off x="885825" y="2305050"/>
          <a:ext cx="428625" cy="1714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2800 lbs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9525</xdr:rowOff>
    </xdr:from>
    <xdr:to>
      <xdr:col>16</xdr:col>
      <xdr:colOff>457200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5734050" y="9525"/>
        <a:ext cx="57721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0.2245</cdr:y>
    </cdr:from>
    <cdr:to>
      <cdr:x>0.9795</cdr:x>
      <cdr:y>0.25825</cdr:y>
    </cdr:to>
    <cdr:sp>
      <cdr:nvSpPr>
        <cdr:cNvPr id="1" name="WordArt 2"/>
        <cdr:cNvSpPr>
          <a:spLocks/>
        </cdr:cNvSpPr>
      </cdr:nvSpPr>
      <cdr:spPr>
        <a:xfrm>
          <a:off x="5495925" y="1285875"/>
          <a:ext cx="457200" cy="1905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3600 lbs</a:t>
          </a:r>
        </a:p>
      </cdr:txBody>
    </cdr:sp>
  </cdr:relSizeAnchor>
  <cdr:relSizeAnchor xmlns:cdr="http://schemas.openxmlformats.org/drawingml/2006/chartDrawing">
    <cdr:from>
      <cdr:x>0.14975</cdr:x>
      <cdr:y>0.64825</cdr:y>
    </cdr:from>
    <cdr:to>
      <cdr:x>0.22375</cdr:x>
      <cdr:y>0.682</cdr:y>
    </cdr:to>
    <cdr:sp>
      <cdr:nvSpPr>
        <cdr:cNvPr id="2" name="WordArt 3"/>
        <cdr:cNvSpPr>
          <a:spLocks/>
        </cdr:cNvSpPr>
      </cdr:nvSpPr>
      <cdr:spPr>
        <a:xfrm>
          <a:off x="904875" y="3733800"/>
          <a:ext cx="447675" cy="1905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2800 lbs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2.8515625" style="0" customWidth="1"/>
    <col min="2" max="2" width="16.00390625" style="0" customWidth="1"/>
    <col min="3" max="3" width="7.8515625" style="0" customWidth="1"/>
    <col min="4" max="4" width="11.28125" style="0" customWidth="1"/>
    <col min="5" max="5" width="12.28125" style="0" customWidth="1"/>
    <col min="6" max="6" width="10.28125" style="0" customWidth="1"/>
  </cols>
  <sheetData>
    <row r="1" ht="18">
      <c r="B1" s="5" t="s">
        <v>80</v>
      </c>
    </row>
    <row r="2" spans="4:6" ht="15.75">
      <c r="D2" s="7" t="s">
        <v>0</v>
      </c>
      <c r="E2" s="7" t="s">
        <v>1</v>
      </c>
      <c r="F2" s="7" t="s">
        <v>2</v>
      </c>
    </row>
    <row r="3" spans="1:6" ht="15.75">
      <c r="A3" s="6" t="s">
        <v>3</v>
      </c>
      <c r="D3">
        <v>2884.2</v>
      </c>
      <c r="E3" s="22">
        <v>217260.86</v>
      </c>
      <c r="F3" s="22">
        <f>E3/D3</f>
        <v>75.32794535746481</v>
      </c>
    </row>
    <row r="4" spans="1:6" ht="15.75">
      <c r="A4" s="6" t="s">
        <v>4</v>
      </c>
      <c r="D4">
        <v>30</v>
      </c>
      <c r="E4" s="1">
        <f aca="true" t="shared" si="0" ref="E4:E11">D4*F4</f>
        <v>1401</v>
      </c>
      <c r="F4" s="1">
        <v>46.7</v>
      </c>
    </row>
    <row r="5" spans="1:6" ht="15.75">
      <c r="A5" s="6" t="s">
        <v>5</v>
      </c>
      <c r="D5">
        <v>11</v>
      </c>
      <c r="E5" s="1">
        <f t="shared" si="0"/>
        <v>400.4</v>
      </c>
      <c r="F5" s="1">
        <v>36.4</v>
      </c>
    </row>
    <row r="6" spans="1:6" ht="15.75">
      <c r="A6" s="11" t="s">
        <v>6</v>
      </c>
      <c r="B6" t="s">
        <v>17</v>
      </c>
      <c r="C6" s="3">
        <v>44</v>
      </c>
      <c r="D6">
        <f>C6*6</f>
        <v>264</v>
      </c>
      <c r="E6" s="1">
        <f t="shared" si="0"/>
        <v>19800</v>
      </c>
      <c r="F6" s="1">
        <v>75</v>
      </c>
    </row>
    <row r="7" spans="1:6" ht="15.75">
      <c r="A7" s="11" t="s">
        <v>7</v>
      </c>
      <c r="B7" t="s">
        <v>16</v>
      </c>
      <c r="C7" s="3">
        <v>30</v>
      </c>
      <c r="D7">
        <f>C7*6</f>
        <v>180</v>
      </c>
      <c r="E7" s="1">
        <f t="shared" si="0"/>
        <v>16740</v>
      </c>
      <c r="F7" s="1">
        <v>93</v>
      </c>
    </row>
    <row r="8" spans="1:6" ht="15.75">
      <c r="A8" s="11" t="s">
        <v>8</v>
      </c>
      <c r="D8" s="3">
        <v>400</v>
      </c>
      <c r="E8" s="1">
        <f t="shared" si="0"/>
        <v>34000</v>
      </c>
      <c r="F8" s="1">
        <v>85</v>
      </c>
    </row>
    <row r="9" spans="1:6" ht="15.75">
      <c r="A9" s="11" t="s">
        <v>9</v>
      </c>
      <c r="D9" s="3">
        <v>150</v>
      </c>
      <c r="E9" s="1">
        <f t="shared" si="0"/>
        <v>18150</v>
      </c>
      <c r="F9" s="1">
        <v>121</v>
      </c>
    </row>
    <row r="10" spans="1:6" ht="15.75">
      <c r="A10" s="11" t="s">
        <v>10</v>
      </c>
      <c r="B10" t="s">
        <v>18</v>
      </c>
      <c r="D10" s="3">
        <v>0</v>
      </c>
      <c r="E10" s="1">
        <f t="shared" si="0"/>
        <v>0</v>
      </c>
      <c r="F10" s="1">
        <v>31</v>
      </c>
    </row>
    <row r="11" spans="1:6" ht="15.75">
      <c r="A11" s="11" t="s">
        <v>11</v>
      </c>
      <c r="B11" t="s">
        <v>18</v>
      </c>
      <c r="D11" s="3">
        <v>0</v>
      </c>
      <c r="E11" s="1">
        <f t="shared" si="0"/>
        <v>0</v>
      </c>
      <c r="F11" s="1">
        <v>140</v>
      </c>
    </row>
    <row r="12" spans="1:6" ht="15.75">
      <c r="A12" s="10" t="s">
        <v>12</v>
      </c>
      <c r="D12" s="8">
        <f>SUM(D3:D11)</f>
        <v>3919.2</v>
      </c>
      <c r="E12" s="1">
        <f>SUM(E3:E11)</f>
        <v>307752.26</v>
      </c>
      <c r="F12" s="9">
        <f>E12/D12</f>
        <v>78.5242549499898</v>
      </c>
    </row>
    <row r="13" spans="1:6" ht="15.75">
      <c r="A13" s="12" t="s">
        <v>13</v>
      </c>
      <c r="C13" s="4">
        <v>-24</v>
      </c>
      <c r="D13">
        <f>C13*6</f>
        <v>-144</v>
      </c>
      <c r="E13" s="1">
        <f>D13*F13</f>
        <v>-10800</v>
      </c>
      <c r="F13" s="1">
        <v>75</v>
      </c>
    </row>
    <row r="14" spans="1:6" ht="15.75">
      <c r="A14" s="12" t="s">
        <v>14</v>
      </c>
      <c r="C14" s="4">
        <v>-24</v>
      </c>
      <c r="D14">
        <f>C14*6</f>
        <v>-144</v>
      </c>
      <c r="E14" s="1">
        <f>D14*F14</f>
        <v>-13392</v>
      </c>
      <c r="F14" s="1">
        <v>93</v>
      </c>
    </row>
    <row r="15" spans="1:6" ht="15.75">
      <c r="A15" s="10" t="s">
        <v>15</v>
      </c>
      <c r="D15" s="8">
        <f>D12+D13+D14</f>
        <v>3631.2</v>
      </c>
      <c r="E15" s="1">
        <f>E12+E13+E14</f>
        <v>283560.26</v>
      </c>
      <c r="F15" s="9">
        <f>E15/D15</f>
        <v>78.08995924212383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D1">
      <selection activeCell="D9" sqref="D9"/>
    </sheetView>
  </sheetViews>
  <sheetFormatPr defaultColWidth="9.140625" defaultRowHeight="12.75"/>
  <cols>
    <col min="1" max="1" width="21.8515625" style="0" customWidth="1"/>
    <col min="2" max="2" width="22.28125" style="0" customWidth="1"/>
    <col min="3" max="3" width="6.28125" style="0" customWidth="1"/>
    <col min="4" max="4" width="11.421875" style="0" customWidth="1"/>
    <col min="5" max="5" width="10.28125" style="0" customWidth="1"/>
    <col min="6" max="6" width="11.57421875" style="0" customWidth="1"/>
  </cols>
  <sheetData>
    <row r="1" ht="23.25">
      <c r="B1" s="13" t="s">
        <v>72</v>
      </c>
    </row>
    <row r="2" ht="23.25">
      <c r="B2" s="13"/>
    </row>
    <row r="3" spans="4:6" ht="15.75">
      <c r="D3" s="7" t="s">
        <v>0</v>
      </c>
      <c r="E3" s="7" t="s">
        <v>2</v>
      </c>
      <c r="F3" s="7" t="s">
        <v>1</v>
      </c>
    </row>
    <row r="4" spans="1:6" ht="15.75">
      <c r="A4" s="6" t="s">
        <v>3</v>
      </c>
      <c r="D4" s="1">
        <v>2561.5</v>
      </c>
      <c r="E4" s="14">
        <v>86.41</v>
      </c>
      <c r="F4" s="1">
        <v>221332.9</v>
      </c>
    </row>
    <row r="5" spans="1:6" ht="15.75">
      <c r="A5" s="11" t="s">
        <v>23</v>
      </c>
      <c r="D5" s="3">
        <v>400</v>
      </c>
      <c r="E5" s="14">
        <v>80.5</v>
      </c>
      <c r="F5" s="1">
        <f>D5*E5</f>
        <v>32200</v>
      </c>
    </row>
    <row r="6" spans="1:6" ht="15.75">
      <c r="A6" s="11" t="s">
        <v>24</v>
      </c>
      <c r="D6" s="3">
        <v>0</v>
      </c>
      <c r="E6" s="14">
        <v>118.1</v>
      </c>
      <c r="F6" s="1">
        <f>D6*E6</f>
        <v>0</v>
      </c>
    </row>
    <row r="7" spans="1:6" ht="15.75">
      <c r="A7" s="11" t="s">
        <v>21</v>
      </c>
      <c r="B7" t="s">
        <v>73</v>
      </c>
      <c r="C7" s="3">
        <v>108</v>
      </c>
      <c r="D7">
        <f>C7*6</f>
        <v>648</v>
      </c>
      <c r="E7" s="14">
        <v>95</v>
      </c>
      <c r="F7" s="1">
        <f>D7*E7</f>
        <v>61560</v>
      </c>
    </row>
    <row r="8" spans="1:6" ht="15.75">
      <c r="A8" s="11" t="s">
        <v>25</v>
      </c>
      <c r="B8" t="s">
        <v>67</v>
      </c>
      <c r="D8" s="3">
        <v>50</v>
      </c>
      <c r="E8" s="14">
        <v>142.8</v>
      </c>
      <c r="F8" s="1">
        <f>D8*E8</f>
        <v>7140.000000000001</v>
      </c>
    </row>
    <row r="9" spans="1:6" ht="15.75">
      <c r="A9" s="10" t="s">
        <v>77</v>
      </c>
      <c r="B9" t="s">
        <v>74</v>
      </c>
      <c r="D9" s="8">
        <f>SUM(D2:D8)</f>
        <v>3659.5</v>
      </c>
      <c r="E9" s="21">
        <f>F9/D9</f>
        <v>88.05380516463998</v>
      </c>
      <c r="F9" s="1">
        <f>SUM(F4:F8)</f>
        <v>322232.9</v>
      </c>
    </row>
    <row r="10" spans="1:6" ht="12.75">
      <c r="A10" s="20" t="s">
        <v>75</v>
      </c>
      <c r="C10" s="15"/>
      <c r="D10" s="15">
        <v>-16</v>
      </c>
      <c r="E10" s="14">
        <v>95</v>
      </c>
      <c r="F10" s="1">
        <f>D10*E10</f>
        <v>-1520</v>
      </c>
    </row>
    <row r="11" spans="1:6" ht="15.75">
      <c r="A11" s="10" t="s">
        <v>79</v>
      </c>
      <c r="B11" t="s">
        <v>76</v>
      </c>
      <c r="D11" s="8">
        <f>SUM(D9:D10)</f>
        <v>3643.5</v>
      </c>
      <c r="E11" s="9">
        <f>F11/D11</f>
        <v>88.02330177027584</v>
      </c>
      <c r="F11" s="1">
        <f>SUM(F9:F10)</f>
        <v>320712.9</v>
      </c>
    </row>
    <row r="12" spans="1:6" ht="15.75">
      <c r="A12" s="12" t="s">
        <v>27</v>
      </c>
      <c r="C12" s="4">
        <v>-72</v>
      </c>
      <c r="D12">
        <f>C12*6</f>
        <v>-432</v>
      </c>
      <c r="E12" s="14">
        <v>95</v>
      </c>
      <c r="F12" s="1">
        <f>D12*E12</f>
        <v>-41040</v>
      </c>
    </row>
    <row r="13" spans="1:6" ht="15.75">
      <c r="A13" s="10" t="s">
        <v>78</v>
      </c>
      <c r="D13" s="8">
        <f>D11+D12</f>
        <v>3211.5</v>
      </c>
      <c r="E13" s="9">
        <f>F13/D13</f>
        <v>87.08482017748716</v>
      </c>
      <c r="F13" s="1">
        <f>F11+F12</f>
        <v>279672.9</v>
      </c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E11 E1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R13" sqref="R13"/>
    </sheetView>
  </sheetViews>
  <sheetFormatPr defaultColWidth="9.140625" defaultRowHeight="12.75"/>
  <sheetData>
    <row r="1" spans="1:2" ht="23.25">
      <c r="A1" s="13" t="s">
        <v>82</v>
      </c>
      <c r="B1" s="13"/>
    </row>
    <row r="2" spans="4:6" ht="15.75">
      <c r="D2" s="7" t="s">
        <v>0</v>
      </c>
      <c r="E2" s="7" t="s">
        <v>1</v>
      </c>
      <c r="F2" s="7" t="s">
        <v>2</v>
      </c>
    </row>
    <row r="3" spans="1:6" ht="15.75">
      <c r="A3" s="6" t="s">
        <v>3</v>
      </c>
      <c r="D3">
        <v>1616.2</v>
      </c>
      <c r="E3" s="1">
        <v>123632.9</v>
      </c>
      <c r="F3" s="14">
        <v>76.5</v>
      </c>
    </row>
    <row r="4" spans="1:6" ht="15.75">
      <c r="A4" s="11" t="s">
        <v>21</v>
      </c>
      <c r="B4" t="s">
        <v>83</v>
      </c>
      <c r="C4" s="3">
        <v>40</v>
      </c>
      <c r="D4">
        <f>C4*6</f>
        <v>240</v>
      </c>
      <c r="E4" s="1">
        <f aca="true" t="shared" si="0" ref="E4:E9">D4*F4</f>
        <v>18000</v>
      </c>
      <c r="F4" s="14">
        <v>75</v>
      </c>
    </row>
    <row r="5" spans="1:6" ht="15.75">
      <c r="A5" s="11" t="s">
        <v>48</v>
      </c>
      <c r="D5" s="3">
        <v>205</v>
      </c>
      <c r="E5" s="1">
        <f t="shared" si="0"/>
        <v>17630</v>
      </c>
      <c r="F5" s="14">
        <v>86</v>
      </c>
    </row>
    <row r="6" spans="1:6" ht="15.75">
      <c r="A6" s="11" t="s">
        <v>50</v>
      </c>
      <c r="D6" s="3">
        <v>180</v>
      </c>
      <c r="E6" s="1">
        <f>D6*F6</f>
        <v>15480</v>
      </c>
      <c r="F6" s="14">
        <v>86</v>
      </c>
    </row>
    <row r="7" spans="1:6" ht="15.75">
      <c r="A7" s="11" t="s">
        <v>51</v>
      </c>
      <c r="D7" s="3">
        <v>200</v>
      </c>
      <c r="E7" s="1">
        <f t="shared" si="0"/>
        <v>23200</v>
      </c>
      <c r="F7" s="14">
        <v>116</v>
      </c>
    </row>
    <row r="8" spans="1:6" ht="15.75">
      <c r="A8" s="11" t="s">
        <v>53</v>
      </c>
      <c r="D8" s="3">
        <v>0</v>
      </c>
      <c r="E8" s="1">
        <f>D8*F8</f>
        <v>0</v>
      </c>
      <c r="F8" s="14">
        <v>116</v>
      </c>
    </row>
    <row r="9" spans="1:6" ht="15.75">
      <c r="A9" s="11" t="s">
        <v>25</v>
      </c>
      <c r="B9" t="s">
        <v>26</v>
      </c>
      <c r="D9" s="3">
        <v>20</v>
      </c>
      <c r="E9" s="1">
        <f t="shared" si="0"/>
        <v>2780</v>
      </c>
      <c r="F9" s="14">
        <v>139</v>
      </c>
    </row>
    <row r="10" spans="1:6" ht="15.75">
      <c r="A10" s="10" t="s">
        <v>12</v>
      </c>
      <c r="D10" s="8">
        <f>SUM(D3:D9)</f>
        <v>2461.2</v>
      </c>
      <c r="E10" s="1">
        <f>SUM(E3:E9)</f>
        <v>200722.9</v>
      </c>
      <c r="F10" s="9">
        <f>E10/D10</f>
        <v>81.55489192263937</v>
      </c>
    </row>
    <row r="11" spans="1:6" ht="15.75">
      <c r="A11" s="12" t="s">
        <v>27</v>
      </c>
      <c r="C11" s="4">
        <v>-40</v>
      </c>
      <c r="D11">
        <f>C11*6</f>
        <v>-240</v>
      </c>
      <c r="E11" s="1">
        <f>D11*F11</f>
        <v>-18000</v>
      </c>
      <c r="F11" s="14">
        <v>75</v>
      </c>
    </row>
    <row r="12" spans="1:6" ht="15.75">
      <c r="A12" s="10" t="s">
        <v>15</v>
      </c>
      <c r="D12" s="8">
        <f>D10+D11</f>
        <v>2221.2</v>
      </c>
      <c r="E12" s="1">
        <f>E10+E11</f>
        <v>182722.9</v>
      </c>
      <c r="F12" s="9">
        <f>E12/D12</f>
        <v>82.2631460471817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55">
      <selection activeCell="B73" sqref="B73"/>
    </sheetView>
  </sheetViews>
  <sheetFormatPr defaultColWidth="9.140625" defaultRowHeight="12.75"/>
  <sheetData>
    <row r="1" ht="12.75">
      <c r="A1" t="s">
        <v>29</v>
      </c>
    </row>
    <row r="2" spans="1:2" ht="12.75">
      <c r="A2" s="2">
        <v>75</v>
      </c>
      <c r="B2" s="2">
        <v>3200</v>
      </c>
    </row>
    <row r="3" spans="1:2" ht="12.75">
      <c r="A3" s="2">
        <v>75</v>
      </c>
      <c r="B3" s="2">
        <v>3480</v>
      </c>
    </row>
    <row r="4" spans="1:2" ht="12.75">
      <c r="A4" s="2">
        <v>79.4</v>
      </c>
      <c r="B4" s="2">
        <v>4000</v>
      </c>
    </row>
    <row r="5" spans="1:2" ht="12.75">
      <c r="A5" s="2">
        <v>83</v>
      </c>
      <c r="B5" s="2">
        <v>4000</v>
      </c>
    </row>
    <row r="6" spans="1:2" ht="12.75">
      <c r="A6" s="2">
        <v>83</v>
      </c>
      <c r="B6" s="2">
        <v>3200</v>
      </c>
    </row>
    <row r="8" ht="12.75">
      <c r="A8" t="s">
        <v>28</v>
      </c>
    </row>
    <row r="9" spans="1:2" ht="12.75">
      <c r="A9" s="2">
        <v>83</v>
      </c>
      <c r="B9" s="2">
        <v>1200</v>
      </c>
    </row>
    <row r="10" spans="1:2" ht="12.75">
      <c r="A10" s="2">
        <v>83</v>
      </c>
      <c r="B10" s="2">
        <v>1950</v>
      </c>
    </row>
    <row r="11" spans="1:4" ht="12.75">
      <c r="A11" s="2">
        <v>88</v>
      </c>
      <c r="B11" s="2">
        <v>2325</v>
      </c>
      <c r="C11">
        <v>83</v>
      </c>
      <c r="D11">
        <v>1950</v>
      </c>
    </row>
    <row r="12" spans="1:4" ht="12.75">
      <c r="A12" s="2">
        <v>93</v>
      </c>
      <c r="B12" s="2">
        <v>2325</v>
      </c>
      <c r="C12">
        <v>86.5</v>
      </c>
      <c r="D12">
        <v>1950</v>
      </c>
    </row>
    <row r="13" spans="1:4" ht="12.75">
      <c r="A13" s="2">
        <v>93</v>
      </c>
      <c r="B13" s="2">
        <v>1200</v>
      </c>
      <c r="C13">
        <v>86.5</v>
      </c>
      <c r="D13">
        <v>1200</v>
      </c>
    </row>
    <row r="15" ht="12.75">
      <c r="A15" t="s">
        <v>30</v>
      </c>
    </row>
    <row r="16" spans="1:2" ht="12.75">
      <c r="A16" s="2">
        <v>57</v>
      </c>
      <c r="B16" s="2">
        <v>1700</v>
      </c>
    </row>
    <row r="17" spans="1:2" ht="12.75">
      <c r="A17" s="2">
        <v>70</v>
      </c>
      <c r="B17" s="2">
        <v>2100</v>
      </c>
    </row>
    <row r="18" spans="1:2" ht="12.75">
      <c r="A18" s="2">
        <v>105</v>
      </c>
      <c r="B18" s="2">
        <v>2650</v>
      </c>
    </row>
    <row r="19" spans="1:2" ht="12.75">
      <c r="A19" s="2">
        <v>122</v>
      </c>
      <c r="B19" s="2">
        <v>2650</v>
      </c>
    </row>
    <row r="20" spans="1:2" ht="12.75">
      <c r="A20" s="2">
        <v>78</v>
      </c>
      <c r="B20" s="2">
        <v>1700</v>
      </c>
    </row>
    <row r="22" ht="12.75">
      <c r="A22" t="s">
        <v>34</v>
      </c>
    </row>
    <row r="23" spans="1:2" ht="12.75">
      <c r="A23">
        <v>78</v>
      </c>
      <c r="B23">
        <v>2060</v>
      </c>
    </row>
    <row r="24" spans="1:2" ht="12.75">
      <c r="A24">
        <v>81.4</v>
      </c>
      <c r="B24">
        <v>2600</v>
      </c>
    </row>
    <row r="25" spans="1:2" ht="12.75">
      <c r="A25">
        <v>91.4</v>
      </c>
      <c r="B25">
        <v>3400</v>
      </c>
    </row>
    <row r="26" spans="1:2" ht="12.75">
      <c r="A26">
        <v>95.5</v>
      </c>
      <c r="B26">
        <v>3400</v>
      </c>
    </row>
    <row r="27" spans="1:2" ht="12.75">
      <c r="A27">
        <v>96.2</v>
      </c>
      <c r="B27">
        <v>3300</v>
      </c>
    </row>
    <row r="28" spans="1:2" ht="12.75">
      <c r="A28">
        <v>96.2</v>
      </c>
      <c r="B28">
        <v>1400</v>
      </c>
    </row>
    <row r="30" ht="12.75">
      <c r="A30" t="s">
        <v>43</v>
      </c>
    </row>
    <row r="31" spans="1:2" ht="12.75">
      <c r="A31" s="2">
        <v>35.5</v>
      </c>
      <c r="B31" s="2">
        <v>1150</v>
      </c>
    </row>
    <row r="32" spans="1:2" ht="12.75">
      <c r="A32" s="2">
        <v>52.5</v>
      </c>
      <c r="B32" s="2">
        <v>1600</v>
      </c>
    </row>
    <row r="33" spans="1:2" ht="12.75">
      <c r="A33" s="2">
        <v>60</v>
      </c>
      <c r="B33" s="2">
        <v>1600</v>
      </c>
    </row>
    <row r="34" spans="1:2" ht="12.75">
      <c r="A34" s="2">
        <v>43</v>
      </c>
      <c r="B34" s="2">
        <v>1150</v>
      </c>
    </row>
    <row r="36" ht="12.75">
      <c r="A36" t="s">
        <v>46</v>
      </c>
    </row>
    <row r="37" spans="1:2" ht="12.75">
      <c r="A37" s="2">
        <v>77</v>
      </c>
      <c r="B37" s="2">
        <v>2400</v>
      </c>
    </row>
    <row r="38" spans="1:2" ht="12.75">
      <c r="A38" s="2">
        <v>77</v>
      </c>
      <c r="B38" s="2">
        <v>2800</v>
      </c>
    </row>
    <row r="39" spans="1:2" ht="12.75">
      <c r="A39" s="2">
        <v>82.1</v>
      </c>
      <c r="B39" s="2">
        <v>3125</v>
      </c>
    </row>
    <row r="40" spans="1:2" ht="12.75">
      <c r="A40" s="2">
        <v>85.7</v>
      </c>
      <c r="B40" s="2">
        <v>3125</v>
      </c>
    </row>
    <row r="41" spans="1:2" ht="12.75">
      <c r="A41" s="2">
        <v>85.7</v>
      </c>
      <c r="B41" s="2">
        <v>2400</v>
      </c>
    </row>
    <row r="43" ht="12.75">
      <c r="A43" t="s">
        <v>56</v>
      </c>
    </row>
    <row r="44" spans="1:2" ht="12.75">
      <c r="A44" s="2">
        <v>77</v>
      </c>
      <c r="B44" s="2">
        <v>2400</v>
      </c>
    </row>
    <row r="45" spans="1:2" ht="12.75">
      <c r="A45" s="2">
        <v>77</v>
      </c>
      <c r="B45" s="2">
        <v>2800</v>
      </c>
    </row>
    <row r="46" spans="1:2" ht="12.75">
      <c r="A46" s="2">
        <v>82.1</v>
      </c>
      <c r="B46" s="2">
        <v>3600</v>
      </c>
    </row>
    <row r="47" spans="1:2" ht="12.75">
      <c r="A47" s="2">
        <v>86.7</v>
      </c>
      <c r="B47" s="2">
        <v>3600</v>
      </c>
    </row>
    <row r="48" spans="1:2" ht="12.75">
      <c r="A48" s="2">
        <v>86.7</v>
      </c>
      <c r="B48" s="2">
        <v>2400</v>
      </c>
    </row>
    <row r="50" ht="12.75">
      <c r="A50" t="s">
        <v>57</v>
      </c>
    </row>
    <row r="51" spans="1:2" ht="12.75">
      <c r="A51" s="2">
        <v>77</v>
      </c>
      <c r="B51" s="2">
        <v>1900</v>
      </c>
    </row>
    <row r="52" spans="1:2" ht="12.75">
      <c r="A52" s="2">
        <v>77</v>
      </c>
      <c r="B52" s="2">
        <v>2475</v>
      </c>
    </row>
    <row r="53" spans="1:2" ht="12.75">
      <c r="A53" s="2">
        <v>82.1</v>
      </c>
      <c r="B53" s="2">
        <v>2950</v>
      </c>
    </row>
    <row r="54" spans="1:2" ht="12.75">
      <c r="A54" s="2">
        <v>84.7</v>
      </c>
      <c r="B54" s="2">
        <v>2950</v>
      </c>
    </row>
    <row r="55" spans="1:2" ht="12.75">
      <c r="A55" s="2">
        <v>85.7</v>
      </c>
      <c r="B55" s="2">
        <v>2525</v>
      </c>
    </row>
    <row r="56" spans="1:2" ht="12.75">
      <c r="A56" s="18">
        <v>85.7</v>
      </c>
      <c r="B56" s="18">
        <v>1900</v>
      </c>
    </row>
    <row r="58" ht="12.75">
      <c r="A58" t="s">
        <v>65</v>
      </c>
    </row>
    <row r="59" spans="1:2" ht="12.75">
      <c r="A59" s="2">
        <v>78</v>
      </c>
      <c r="B59" s="2">
        <v>1400</v>
      </c>
    </row>
    <row r="60" spans="1:2" ht="12.75">
      <c r="A60" s="2">
        <v>78</v>
      </c>
      <c r="B60" s="2">
        <v>2250</v>
      </c>
    </row>
    <row r="61" spans="1:2" ht="12.75">
      <c r="A61" s="2">
        <v>86</v>
      </c>
      <c r="B61" s="2">
        <v>2900</v>
      </c>
    </row>
    <row r="62" spans="1:2" ht="12.75">
      <c r="A62" s="2">
        <v>90</v>
      </c>
      <c r="B62" s="2">
        <v>2900</v>
      </c>
    </row>
    <row r="63" spans="1:2" ht="12.75">
      <c r="A63" s="2">
        <v>90</v>
      </c>
      <c r="B63" s="2">
        <v>1400</v>
      </c>
    </row>
    <row r="65" ht="12.75">
      <c r="A65" t="s">
        <v>71</v>
      </c>
    </row>
    <row r="66" spans="1:2" ht="12.75">
      <c r="A66" s="2">
        <v>84</v>
      </c>
      <c r="B66" s="2">
        <v>2300</v>
      </c>
    </row>
    <row r="67" spans="1:2" ht="12.75">
      <c r="A67" s="2">
        <v>84</v>
      </c>
      <c r="B67" s="2">
        <v>2800</v>
      </c>
    </row>
    <row r="68" spans="1:2" ht="12.75">
      <c r="A68" s="2">
        <v>85</v>
      </c>
      <c r="B68" s="2">
        <v>3400</v>
      </c>
    </row>
    <row r="69" spans="1:2" ht="12.75">
      <c r="A69" s="2">
        <v>89</v>
      </c>
      <c r="B69" s="2">
        <v>3800</v>
      </c>
    </row>
    <row r="70" spans="1:2" ht="12.75">
      <c r="A70" s="2">
        <v>93</v>
      </c>
      <c r="B70" s="2">
        <v>3800</v>
      </c>
    </row>
    <row r="71" spans="1:2" ht="12.75">
      <c r="A71" s="18">
        <v>93</v>
      </c>
      <c r="B71" s="18">
        <v>2300</v>
      </c>
    </row>
    <row r="73" ht="12.75">
      <c r="A73" t="s">
        <v>81</v>
      </c>
    </row>
    <row r="74" spans="1:2" ht="12.75">
      <c r="A74" s="2">
        <v>75.9</v>
      </c>
      <c r="B74" s="2">
        <v>1700</v>
      </c>
    </row>
    <row r="75" spans="1:2" ht="12.75">
      <c r="A75" s="2">
        <v>75.9</v>
      </c>
      <c r="B75" s="2">
        <v>2140</v>
      </c>
    </row>
    <row r="76" spans="1:2" ht="12.75">
      <c r="A76" s="2">
        <v>83.7</v>
      </c>
      <c r="B76" s="2">
        <v>2650</v>
      </c>
    </row>
    <row r="77" spans="1:2" ht="12.75">
      <c r="A77" s="2">
        <v>84.4</v>
      </c>
      <c r="B77" s="2">
        <v>2650</v>
      </c>
    </row>
    <row r="78" spans="1:2" ht="12.75">
      <c r="A78" s="2">
        <v>85.4</v>
      </c>
      <c r="B78" s="2">
        <v>2405</v>
      </c>
    </row>
    <row r="79" spans="1:2" ht="12.75">
      <c r="A79" s="18">
        <v>85.4</v>
      </c>
      <c r="B79" s="18">
        <v>1700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7109375" style="0" customWidth="1"/>
    <col min="2" max="2" width="13.8515625" style="0" customWidth="1"/>
    <col min="3" max="3" width="8.7109375" style="0" customWidth="1"/>
    <col min="4" max="4" width="13.57421875" style="0" customWidth="1"/>
    <col min="5" max="5" width="12.7109375" style="0" customWidth="1"/>
    <col min="6" max="6" width="13.00390625" style="0" customWidth="1"/>
  </cols>
  <sheetData>
    <row r="1" ht="23.25">
      <c r="B1" s="13" t="s">
        <v>19</v>
      </c>
    </row>
    <row r="2" ht="23.25">
      <c r="B2" s="13"/>
    </row>
    <row r="3" spans="4:6" ht="15.75">
      <c r="D3" s="7" t="s">
        <v>0</v>
      </c>
      <c r="E3" s="7" t="s">
        <v>1</v>
      </c>
      <c r="F3" s="7" t="s">
        <v>2</v>
      </c>
    </row>
    <row r="4" spans="1:6" ht="15.75">
      <c r="A4" s="6" t="s">
        <v>3</v>
      </c>
      <c r="D4">
        <v>1438</v>
      </c>
      <c r="E4" s="1">
        <v>125411</v>
      </c>
      <c r="F4" s="14">
        <v>87.2</v>
      </c>
    </row>
    <row r="5" spans="1:6" ht="15.75">
      <c r="A5" s="11" t="s">
        <v>4</v>
      </c>
      <c r="B5" t="s">
        <v>20</v>
      </c>
      <c r="C5" s="15"/>
      <c r="D5">
        <v>15</v>
      </c>
      <c r="E5" s="1">
        <f>D5*F5</f>
        <v>412.5</v>
      </c>
      <c r="F5" s="14">
        <v>27.5</v>
      </c>
    </row>
    <row r="6" spans="1:6" ht="15.75">
      <c r="A6" s="11" t="s">
        <v>21</v>
      </c>
      <c r="B6" t="s">
        <v>22</v>
      </c>
      <c r="C6" s="3">
        <v>48</v>
      </c>
      <c r="D6">
        <f>C6*6</f>
        <v>288</v>
      </c>
      <c r="E6" s="1">
        <f>D6*F6</f>
        <v>27360</v>
      </c>
      <c r="F6" s="14">
        <v>95</v>
      </c>
    </row>
    <row r="7" spans="1:6" ht="15.75">
      <c r="A7" s="11" t="s">
        <v>23</v>
      </c>
      <c r="D7" s="3">
        <v>350</v>
      </c>
      <c r="E7" s="1">
        <f>D7*F7</f>
        <v>28175</v>
      </c>
      <c r="F7" s="14">
        <v>80.5</v>
      </c>
    </row>
    <row r="8" spans="1:6" ht="15.75">
      <c r="A8" s="11" t="s">
        <v>24</v>
      </c>
      <c r="D8" s="3">
        <v>0</v>
      </c>
      <c r="E8" s="1">
        <f>D8*F8</f>
        <v>0</v>
      </c>
      <c r="F8" s="14">
        <v>118.1</v>
      </c>
    </row>
    <row r="9" spans="1:6" ht="15.75">
      <c r="A9" s="11" t="s">
        <v>25</v>
      </c>
      <c r="B9" t="s">
        <v>26</v>
      </c>
      <c r="D9" s="3">
        <v>20</v>
      </c>
      <c r="E9" s="1">
        <f>D9*F9</f>
        <v>2856</v>
      </c>
      <c r="F9" s="14">
        <v>142.8</v>
      </c>
    </row>
    <row r="10" spans="1:6" ht="15.75">
      <c r="A10" s="10" t="s">
        <v>12</v>
      </c>
      <c r="D10" s="8">
        <f>SUM(D4:D9)</f>
        <v>2111</v>
      </c>
      <c r="E10" s="1">
        <f>SUM(E4:E9)</f>
        <v>184214.5</v>
      </c>
      <c r="F10" s="9">
        <f>E10/D10</f>
        <v>87.26409284699194</v>
      </c>
    </row>
    <row r="11" spans="1:6" ht="15.75">
      <c r="A11" s="12" t="s">
        <v>27</v>
      </c>
      <c r="C11" s="4">
        <v>-20</v>
      </c>
      <c r="D11">
        <f>C11*6</f>
        <v>-120</v>
      </c>
      <c r="E11" s="1">
        <f>D11*F11</f>
        <v>-11400</v>
      </c>
      <c r="F11" s="14">
        <v>95</v>
      </c>
    </row>
    <row r="12" spans="1:6" ht="15.75">
      <c r="A12" s="10" t="s">
        <v>15</v>
      </c>
      <c r="D12" s="8">
        <f>D10+D11</f>
        <v>1991</v>
      </c>
      <c r="E12" s="1">
        <f>E10+E11</f>
        <v>172814.5</v>
      </c>
      <c r="F12" s="9">
        <f>E12/D12</f>
        <v>86.79784028126569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1.28125" style="0" customWidth="1"/>
    <col min="2" max="2" width="12.7109375" style="0" customWidth="1"/>
    <col min="3" max="3" width="12.28125" style="0" customWidth="1"/>
    <col min="4" max="4" width="12.8515625" style="0" customWidth="1"/>
    <col min="5" max="5" width="11.421875" style="0" customWidth="1"/>
  </cols>
  <sheetData>
    <row r="1" ht="23.25">
      <c r="B1" s="13" t="s">
        <v>33</v>
      </c>
    </row>
    <row r="2" ht="23.25">
      <c r="B2" s="13"/>
    </row>
    <row r="3" spans="4:6" ht="15.75">
      <c r="D3" s="7" t="s">
        <v>0</v>
      </c>
      <c r="E3" s="7" t="s">
        <v>1</v>
      </c>
      <c r="F3" s="7" t="s">
        <v>2</v>
      </c>
    </row>
    <row r="4" spans="1:6" ht="15.75">
      <c r="A4" s="6" t="s">
        <v>3</v>
      </c>
      <c r="D4">
        <v>1621</v>
      </c>
      <c r="E4" s="1">
        <v>57000</v>
      </c>
      <c r="F4" s="14">
        <v>35.2</v>
      </c>
    </row>
    <row r="5" spans="1:6" ht="15.75">
      <c r="A5" s="11" t="s">
        <v>4</v>
      </c>
      <c r="B5" t="s">
        <v>31</v>
      </c>
      <c r="C5" s="15"/>
      <c r="D5">
        <v>22.5</v>
      </c>
      <c r="E5" s="1">
        <v>-300</v>
      </c>
      <c r="F5" s="14">
        <v>-13.3</v>
      </c>
    </row>
    <row r="6" spans="1:6" ht="15.75">
      <c r="A6" s="11" t="s">
        <v>21</v>
      </c>
      <c r="B6" t="s">
        <v>32</v>
      </c>
      <c r="C6" s="3">
        <v>55</v>
      </c>
      <c r="D6">
        <f>C6*6</f>
        <v>330</v>
      </c>
      <c r="E6" s="1">
        <f>D6*F6</f>
        <v>15807</v>
      </c>
      <c r="F6" s="14">
        <v>47.9</v>
      </c>
    </row>
    <row r="7" spans="1:6" ht="15.75">
      <c r="A7" s="11" t="s">
        <v>23</v>
      </c>
      <c r="D7" s="3">
        <v>400</v>
      </c>
      <c r="E7" s="1">
        <f>D7*F7</f>
        <v>14360</v>
      </c>
      <c r="F7" s="14">
        <v>35.9</v>
      </c>
    </row>
    <row r="8" spans="1:6" ht="15.75">
      <c r="A8" s="11" t="s">
        <v>24</v>
      </c>
      <c r="D8" s="3">
        <v>225</v>
      </c>
      <c r="E8" s="1">
        <f>D8*F8</f>
        <v>15750</v>
      </c>
      <c r="F8" s="14">
        <v>70</v>
      </c>
    </row>
    <row r="9" spans="1:6" ht="15.75">
      <c r="A9" s="11" t="s">
        <v>25</v>
      </c>
      <c r="B9" t="s">
        <v>26</v>
      </c>
      <c r="D9" s="3">
        <v>5</v>
      </c>
      <c r="E9" s="1">
        <f>D9*F9</f>
        <v>473</v>
      </c>
      <c r="F9" s="14">
        <v>94.6</v>
      </c>
    </row>
    <row r="10" spans="1:6" ht="15.75">
      <c r="A10" s="10" t="s">
        <v>12</v>
      </c>
      <c r="D10" s="8">
        <f>SUM(D4:D9)</f>
        <v>2603.5</v>
      </c>
      <c r="E10" s="1">
        <f>SUM(E4:E9)/1000</f>
        <v>103.09</v>
      </c>
      <c r="F10" s="16"/>
    </row>
    <row r="11" spans="1:6" ht="15.75">
      <c r="A11" s="12" t="s">
        <v>27</v>
      </c>
      <c r="C11" s="4">
        <v>-45</v>
      </c>
      <c r="D11">
        <f>C11*6</f>
        <v>-270</v>
      </c>
      <c r="E11" s="1">
        <f>(D11*F11)/1000</f>
        <v>-13.5</v>
      </c>
      <c r="F11" s="14">
        <v>50</v>
      </c>
    </row>
    <row r="12" spans="1:6" ht="15.75">
      <c r="A12" s="10" t="s">
        <v>15</v>
      </c>
      <c r="D12" s="8">
        <f>D10+D11</f>
        <v>2333.5</v>
      </c>
      <c r="E12" s="1">
        <f>E10+E11</f>
        <v>89.59</v>
      </c>
      <c r="F12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0.57421875" style="0" customWidth="1"/>
    <col min="2" max="2" width="13.28125" style="0" customWidth="1"/>
    <col min="3" max="3" width="9.7109375" style="0" customWidth="1"/>
    <col min="4" max="4" width="8.57421875" style="0" customWidth="1"/>
    <col min="5" max="5" width="10.28125" style="0" customWidth="1"/>
    <col min="6" max="6" width="8.28125" style="0" customWidth="1"/>
  </cols>
  <sheetData>
    <row r="3" ht="23.25">
      <c r="A3" s="13" t="s">
        <v>44</v>
      </c>
    </row>
    <row r="4" ht="23.25">
      <c r="B4" s="13"/>
    </row>
    <row r="5" spans="4:6" ht="15.75">
      <c r="D5" s="7" t="s">
        <v>0</v>
      </c>
      <c r="E5" s="7" t="s">
        <v>1</v>
      </c>
      <c r="F5" s="7" t="s">
        <v>2</v>
      </c>
    </row>
    <row r="6" spans="1:6" ht="15.75">
      <c r="A6" s="6" t="s">
        <v>3</v>
      </c>
      <c r="D6">
        <v>1019</v>
      </c>
      <c r="E6" s="1">
        <v>33400</v>
      </c>
      <c r="F6" s="14">
        <v>32.7</v>
      </c>
    </row>
    <row r="7" spans="1:6" ht="15.75">
      <c r="A7" s="11" t="s">
        <v>4</v>
      </c>
      <c r="B7" t="s">
        <v>45</v>
      </c>
      <c r="C7" s="15"/>
      <c r="D7">
        <v>11</v>
      </c>
      <c r="E7" s="1">
        <v>-100</v>
      </c>
      <c r="F7" s="14">
        <v>-9.1</v>
      </c>
    </row>
    <row r="8" spans="1:6" ht="15.75">
      <c r="A8" s="11" t="s">
        <v>21</v>
      </c>
      <c r="B8" t="s">
        <v>63</v>
      </c>
      <c r="C8" s="3">
        <v>22.5</v>
      </c>
      <c r="D8">
        <f>C8*6</f>
        <v>135</v>
      </c>
      <c r="E8" s="1">
        <f>D8*F8</f>
        <v>5699.7</v>
      </c>
      <c r="F8" s="14">
        <v>42.22</v>
      </c>
    </row>
    <row r="9" spans="1:6" ht="15.75">
      <c r="A9" s="11" t="s">
        <v>23</v>
      </c>
      <c r="D9" s="3">
        <v>340</v>
      </c>
      <c r="E9" s="1">
        <f>D9*F9</f>
        <v>13300.8</v>
      </c>
      <c r="F9" s="14">
        <v>39.12</v>
      </c>
    </row>
    <row r="10" spans="1:6" ht="15.75">
      <c r="A10" s="11" t="s">
        <v>25</v>
      </c>
      <c r="B10" t="s">
        <v>64</v>
      </c>
      <c r="D10" s="3">
        <v>25</v>
      </c>
      <c r="E10" s="1">
        <v>4900</v>
      </c>
      <c r="F10" s="14">
        <v>64.47</v>
      </c>
    </row>
    <row r="11" spans="1:6" ht="15.75">
      <c r="A11" s="10" t="s">
        <v>12</v>
      </c>
      <c r="D11" s="8">
        <f>SUM(D6:D10)</f>
        <v>1530</v>
      </c>
      <c r="E11" s="1">
        <f>SUM(E6:E10)/1000</f>
        <v>57.2005</v>
      </c>
      <c r="F11" s="16"/>
    </row>
    <row r="12" spans="1:6" ht="15.75">
      <c r="A12" s="12" t="s">
        <v>27</v>
      </c>
      <c r="C12" s="4">
        <v>-20</v>
      </c>
      <c r="D12">
        <f>C12*6</f>
        <v>-120</v>
      </c>
      <c r="E12" s="1">
        <f>(D12*F12)/1000</f>
        <v>-5.0664</v>
      </c>
      <c r="F12" s="14">
        <v>42.22</v>
      </c>
    </row>
    <row r="13" spans="1:6" ht="15.75">
      <c r="A13" s="10" t="s">
        <v>15</v>
      </c>
      <c r="D13" s="8">
        <f>D11+D12</f>
        <v>1410</v>
      </c>
      <c r="E13" s="1">
        <f>E11+E12</f>
        <v>52.1341</v>
      </c>
      <c r="F13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0.57421875" style="0" customWidth="1"/>
    <col min="2" max="2" width="16.00390625" style="0" customWidth="1"/>
    <col min="3" max="3" width="11.28125" style="0" customWidth="1"/>
    <col min="4" max="4" width="10.8515625" style="0" customWidth="1"/>
    <col min="5" max="5" width="10.7109375" style="0" customWidth="1"/>
    <col min="6" max="6" width="12.8515625" style="0" customWidth="1"/>
  </cols>
  <sheetData>
    <row r="1" ht="18">
      <c r="B1" s="5" t="s">
        <v>42</v>
      </c>
    </row>
    <row r="2" spans="4:6" ht="15.75">
      <c r="D2" s="7" t="s">
        <v>0</v>
      </c>
      <c r="E2" s="7" t="s">
        <v>1</v>
      </c>
      <c r="F2" s="7" t="s">
        <v>2</v>
      </c>
    </row>
    <row r="3" spans="1:6" ht="15.75">
      <c r="A3" s="6" t="s">
        <v>3</v>
      </c>
      <c r="D3">
        <v>1790.2</v>
      </c>
      <c r="E3" s="1">
        <v>148057</v>
      </c>
      <c r="F3" s="14">
        <v>82.68</v>
      </c>
    </row>
    <row r="4" spans="1:6" ht="15.75">
      <c r="A4" s="6" t="s">
        <v>4</v>
      </c>
      <c r="D4">
        <v>22.5</v>
      </c>
      <c r="E4" s="1">
        <f aca="true" t="shared" si="0" ref="E4:E10">D4*F4</f>
        <v>373.50000000000006</v>
      </c>
      <c r="F4" s="14">
        <v>16.6</v>
      </c>
    </row>
    <row r="5" spans="1:6" ht="15.75">
      <c r="A5" s="6" t="s">
        <v>35</v>
      </c>
      <c r="D5" s="3">
        <v>350</v>
      </c>
      <c r="E5" s="1">
        <f t="shared" si="0"/>
        <v>29925</v>
      </c>
      <c r="F5" s="14">
        <v>85.5</v>
      </c>
    </row>
    <row r="6" spans="1:6" ht="15.75">
      <c r="A6" s="6" t="s">
        <v>37</v>
      </c>
      <c r="D6" s="3">
        <v>300</v>
      </c>
      <c r="E6" s="1">
        <f>D6*F6</f>
        <v>36060</v>
      </c>
      <c r="F6" s="14">
        <v>120.2</v>
      </c>
    </row>
    <row r="7" spans="1:6" ht="15.75">
      <c r="A7" s="6" t="s">
        <v>36</v>
      </c>
      <c r="D7" s="3">
        <v>150</v>
      </c>
      <c r="E7" s="1">
        <f>D7*F7</f>
        <v>23355</v>
      </c>
      <c r="F7" s="14">
        <v>155.7</v>
      </c>
    </row>
    <row r="8" spans="1:6" ht="15.75">
      <c r="A8" s="11" t="s">
        <v>39</v>
      </c>
      <c r="B8" t="s">
        <v>38</v>
      </c>
      <c r="C8" s="3">
        <v>84</v>
      </c>
      <c r="D8">
        <f>C8*6</f>
        <v>504</v>
      </c>
      <c r="E8" s="1">
        <f t="shared" si="0"/>
        <v>47880</v>
      </c>
      <c r="F8" s="14">
        <v>95</v>
      </c>
    </row>
    <row r="9" spans="1:6" ht="15.75">
      <c r="A9" s="11" t="s">
        <v>10</v>
      </c>
      <c r="B9" t="s">
        <v>41</v>
      </c>
      <c r="D9" s="3">
        <v>10</v>
      </c>
      <c r="E9" s="1">
        <f t="shared" si="0"/>
        <v>420</v>
      </c>
      <c r="F9" s="14">
        <v>42</v>
      </c>
    </row>
    <row r="10" spans="1:6" ht="15.75">
      <c r="A10" s="11" t="s">
        <v>11</v>
      </c>
      <c r="B10" t="s">
        <v>41</v>
      </c>
      <c r="D10" s="3">
        <v>10</v>
      </c>
      <c r="E10" s="1">
        <f t="shared" si="0"/>
        <v>1787</v>
      </c>
      <c r="F10" s="14">
        <v>178.7</v>
      </c>
    </row>
    <row r="11" spans="1:6" ht="15.75">
      <c r="A11" s="10" t="s">
        <v>12</v>
      </c>
      <c r="D11" s="8">
        <f>SUM(D3:D10)</f>
        <v>3136.7</v>
      </c>
      <c r="E11" s="1">
        <f>SUM(E3:E10)</f>
        <v>287857.5</v>
      </c>
      <c r="F11" s="9">
        <f>E11/D11</f>
        <v>91.77081008703415</v>
      </c>
    </row>
    <row r="12" spans="1:6" ht="15.75">
      <c r="A12" s="12" t="s">
        <v>40</v>
      </c>
      <c r="C12" s="4">
        <v>-45</v>
      </c>
      <c r="D12">
        <f>C12*6</f>
        <v>-270</v>
      </c>
      <c r="E12" s="1">
        <f>D12*F12</f>
        <v>-25650</v>
      </c>
      <c r="F12" s="1">
        <v>95</v>
      </c>
    </row>
    <row r="13" spans="1:6" ht="15.75">
      <c r="A13" s="10" t="s">
        <v>15</v>
      </c>
      <c r="D13" s="8">
        <f>D11+D12</f>
        <v>2866.7</v>
      </c>
      <c r="E13" s="1">
        <f>E11+E12</f>
        <v>262207.5</v>
      </c>
      <c r="F13" s="9">
        <f>E13/D13</f>
        <v>91.46666899222103</v>
      </c>
    </row>
  </sheetData>
  <sheetProtection/>
  <printOptions/>
  <pageMargins left="0.75" right="0.75" top="1" bottom="1" header="0.5" footer="0.5"/>
  <pageSetup fitToHeight="1" fitToWidth="1" orientation="portrait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12.00390625" style="0" customWidth="1"/>
    <col min="3" max="3" width="4.57421875" style="0" customWidth="1"/>
    <col min="4" max="4" width="9.8515625" style="0" customWidth="1"/>
    <col min="5" max="5" width="11.140625" style="0" customWidth="1"/>
    <col min="6" max="6" width="6.421875" style="0" customWidth="1"/>
    <col min="7" max="7" width="18.7109375" style="0" customWidth="1"/>
  </cols>
  <sheetData>
    <row r="1" ht="23.25">
      <c r="B1" s="13" t="s">
        <v>54</v>
      </c>
    </row>
    <row r="2" ht="23.25">
      <c r="B2" s="13"/>
    </row>
    <row r="3" spans="4:6" ht="15.75">
      <c r="D3" s="7" t="s">
        <v>0</v>
      </c>
      <c r="E3" s="7" t="s">
        <v>1</v>
      </c>
      <c r="F3" s="7" t="s">
        <v>2</v>
      </c>
    </row>
    <row r="4" spans="1:6" ht="15.75">
      <c r="A4" s="6" t="s">
        <v>3</v>
      </c>
      <c r="D4">
        <v>1937</v>
      </c>
      <c r="E4" s="1">
        <v>151500</v>
      </c>
      <c r="F4" s="14">
        <v>78.2</v>
      </c>
    </row>
    <row r="5" spans="1:7" ht="15.75">
      <c r="A5" s="11" t="s">
        <v>21</v>
      </c>
      <c r="B5" t="s">
        <v>47</v>
      </c>
      <c r="C5" s="3">
        <v>74</v>
      </c>
      <c r="D5">
        <f>C5*6</f>
        <v>444</v>
      </c>
      <c r="E5" s="1">
        <f aca="true" t="shared" si="0" ref="E5:E10">D5*F5</f>
        <v>33300</v>
      </c>
      <c r="F5" s="14">
        <v>75</v>
      </c>
      <c r="G5" s="17"/>
    </row>
    <row r="6" spans="1:7" ht="15.75">
      <c r="A6" s="11" t="s">
        <v>48</v>
      </c>
      <c r="D6" s="3">
        <v>200</v>
      </c>
      <c r="E6" s="1">
        <f t="shared" si="0"/>
        <v>17400</v>
      </c>
      <c r="F6" s="14">
        <v>87</v>
      </c>
      <c r="G6" s="17" t="s">
        <v>49</v>
      </c>
    </row>
    <row r="7" spans="1:7" ht="15.75">
      <c r="A7" s="11" t="s">
        <v>50</v>
      </c>
      <c r="D7" s="3">
        <v>200</v>
      </c>
      <c r="E7" s="1">
        <f>D7*F7</f>
        <v>17400</v>
      </c>
      <c r="F7" s="14">
        <v>87</v>
      </c>
      <c r="G7" s="17" t="s">
        <v>49</v>
      </c>
    </row>
    <row r="8" spans="1:7" ht="15.75">
      <c r="A8" s="11" t="s">
        <v>51</v>
      </c>
      <c r="D8" s="3">
        <v>120</v>
      </c>
      <c r="E8" s="1">
        <f t="shared" si="0"/>
        <v>15360</v>
      </c>
      <c r="F8" s="14">
        <v>128</v>
      </c>
      <c r="G8" s="17" t="s">
        <v>52</v>
      </c>
    </row>
    <row r="9" spans="1:7" ht="15.75">
      <c r="A9" s="11" t="s">
        <v>53</v>
      </c>
      <c r="D9" s="3">
        <v>150</v>
      </c>
      <c r="E9" s="1">
        <f>D9*F9</f>
        <v>19200</v>
      </c>
      <c r="F9" s="14">
        <v>128</v>
      </c>
      <c r="G9" s="17" t="s">
        <v>52</v>
      </c>
    </row>
    <row r="10" spans="1:6" ht="15.75">
      <c r="A10" s="11" t="s">
        <v>25</v>
      </c>
      <c r="B10" t="s">
        <v>26</v>
      </c>
      <c r="D10" s="3">
        <v>25</v>
      </c>
      <c r="E10" s="1">
        <f t="shared" si="0"/>
        <v>3500</v>
      </c>
      <c r="F10" s="14">
        <v>140</v>
      </c>
    </row>
    <row r="11" spans="1:6" ht="15.75">
      <c r="A11" s="10" t="s">
        <v>12</v>
      </c>
      <c r="D11" s="8">
        <f>SUM(D4:D10)</f>
        <v>3076</v>
      </c>
      <c r="E11" s="1">
        <f>SUM(E4:E10)</f>
        <v>257660</v>
      </c>
      <c r="F11" s="9">
        <f>E11/D11</f>
        <v>83.76462938881664</v>
      </c>
    </row>
    <row r="12" spans="1:6" ht="15.75">
      <c r="A12" s="12" t="s">
        <v>27</v>
      </c>
      <c r="C12" s="4">
        <v>-60</v>
      </c>
      <c r="D12">
        <f>C12*6</f>
        <v>-360</v>
      </c>
      <c r="E12" s="1">
        <f>D12*F12</f>
        <v>-27000</v>
      </c>
      <c r="F12" s="14">
        <v>75</v>
      </c>
    </row>
    <row r="13" spans="1:6" ht="15.75">
      <c r="A13" s="10" t="s">
        <v>15</v>
      </c>
      <c r="D13" s="8">
        <f>D11+D12</f>
        <v>2716</v>
      </c>
      <c r="E13" s="1">
        <f>E11+E12</f>
        <v>230660</v>
      </c>
      <c r="F13" s="9">
        <f>E13/D13</f>
        <v>84.92636229749631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C2">
      <selection activeCell="A14" sqref="A14"/>
    </sheetView>
  </sheetViews>
  <sheetFormatPr defaultColWidth="9.140625" defaultRowHeight="12.75"/>
  <cols>
    <col min="1" max="1" width="20.421875" style="0" customWidth="1"/>
    <col min="2" max="2" width="11.8515625" style="0" customWidth="1"/>
    <col min="3" max="3" width="4.00390625" style="0" customWidth="1"/>
    <col min="4" max="4" width="9.8515625" style="0" customWidth="1"/>
    <col min="5" max="5" width="11.8515625" style="0" customWidth="1"/>
    <col min="6" max="6" width="6.8515625" style="0" customWidth="1"/>
    <col min="7" max="7" width="18.421875" style="0" customWidth="1"/>
  </cols>
  <sheetData>
    <row r="1" ht="23.25">
      <c r="B1" s="13" t="s">
        <v>55</v>
      </c>
    </row>
    <row r="2" ht="23.25">
      <c r="B2" s="13"/>
    </row>
    <row r="3" spans="4:6" ht="15.75">
      <c r="D3" s="7" t="s">
        <v>0</v>
      </c>
      <c r="E3" s="7" t="s">
        <v>1</v>
      </c>
      <c r="F3" s="7" t="s">
        <v>2</v>
      </c>
    </row>
    <row r="4" spans="1:6" ht="15.75">
      <c r="A4" s="6" t="s">
        <v>3</v>
      </c>
      <c r="D4">
        <v>2486</v>
      </c>
      <c r="E4" s="1">
        <v>199648</v>
      </c>
      <c r="F4" s="14">
        <v>80.3</v>
      </c>
    </row>
    <row r="5" spans="1:7" ht="15.75">
      <c r="A5" s="11" t="s">
        <v>21</v>
      </c>
      <c r="B5" t="s">
        <v>47</v>
      </c>
      <c r="C5" s="3">
        <v>70</v>
      </c>
      <c r="D5">
        <f>C5*6</f>
        <v>420</v>
      </c>
      <c r="E5" s="1">
        <f aca="true" t="shared" si="0" ref="E5:E10">D5*F5</f>
        <v>31500</v>
      </c>
      <c r="F5" s="14">
        <v>75</v>
      </c>
      <c r="G5" s="17"/>
    </row>
    <row r="6" spans="1:7" ht="15.75">
      <c r="A6" s="11" t="s">
        <v>48</v>
      </c>
      <c r="D6" s="3">
        <v>200</v>
      </c>
      <c r="E6" s="1">
        <f t="shared" si="0"/>
        <v>17400</v>
      </c>
      <c r="F6" s="14">
        <v>87</v>
      </c>
      <c r="G6" s="17" t="s">
        <v>49</v>
      </c>
    </row>
    <row r="7" spans="1:7" ht="15.75">
      <c r="A7" s="11" t="s">
        <v>50</v>
      </c>
      <c r="D7" s="3">
        <v>200</v>
      </c>
      <c r="E7" s="1">
        <f>D7*F7</f>
        <v>17400</v>
      </c>
      <c r="F7" s="14">
        <v>87</v>
      </c>
      <c r="G7" s="17" t="s">
        <v>49</v>
      </c>
    </row>
    <row r="8" spans="1:7" ht="15.75">
      <c r="A8" s="11" t="s">
        <v>51</v>
      </c>
      <c r="D8" s="3">
        <v>120</v>
      </c>
      <c r="E8" s="1">
        <f t="shared" si="0"/>
        <v>15360</v>
      </c>
      <c r="F8" s="14">
        <v>128</v>
      </c>
      <c r="G8" s="17" t="s">
        <v>52</v>
      </c>
    </row>
    <row r="9" spans="1:7" ht="15.75">
      <c r="A9" s="11" t="s">
        <v>53</v>
      </c>
      <c r="D9" s="3">
        <v>150</v>
      </c>
      <c r="E9" s="1">
        <f>D9*F9</f>
        <v>19200</v>
      </c>
      <c r="F9" s="14">
        <v>128</v>
      </c>
      <c r="G9" s="17" t="s">
        <v>52</v>
      </c>
    </row>
    <row r="10" spans="1:6" ht="15.75">
      <c r="A10" s="11" t="s">
        <v>25</v>
      </c>
      <c r="B10" t="s">
        <v>26</v>
      </c>
      <c r="D10" s="3">
        <v>25</v>
      </c>
      <c r="E10" s="1">
        <f t="shared" si="0"/>
        <v>3750</v>
      </c>
      <c r="F10" s="14">
        <v>150</v>
      </c>
    </row>
    <row r="11" spans="1:6" ht="15.75">
      <c r="A11" s="10" t="s">
        <v>12</v>
      </c>
      <c r="D11" s="8">
        <f>SUM(D4:D10)</f>
        <v>3601</v>
      </c>
      <c r="E11" s="1">
        <f>SUM(E4:E10)</f>
        <v>304258</v>
      </c>
      <c r="F11" s="9">
        <f>E11/D11</f>
        <v>84.49264093307414</v>
      </c>
    </row>
    <row r="12" spans="1:6" ht="15.75">
      <c r="A12" s="12" t="s">
        <v>27</v>
      </c>
      <c r="C12" s="4">
        <v>-60</v>
      </c>
      <c r="D12">
        <f>C12*6</f>
        <v>-360</v>
      </c>
      <c r="E12" s="1">
        <f>D12*F12</f>
        <v>-27000</v>
      </c>
      <c r="F12" s="14">
        <v>75</v>
      </c>
    </row>
    <row r="13" spans="1:6" ht="15.75">
      <c r="A13" s="10" t="s">
        <v>15</v>
      </c>
      <c r="D13" s="8">
        <f>D11+D12</f>
        <v>3241</v>
      </c>
      <c r="E13" s="1">
        <f>E11+E12</f>
        <v>277258</v>
      </c>
      <c r="F13" s="9">
        <f>E13/D13</f>
        <v>85.54705337858685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2.28125" style="0" customWidth="1"/>
    <col min="2" max="2" width="12.28125" style="0" customWidth="1"/>
    <col min="3" max="3" width="5.57421875" style="0" customWidth="1"/>
    <col min="4" max="4" width="9.7109375" style="0" customWidth="1"/>
    <col min="5" max="5" width="11.28125" style="0" customWidth="1"/>
    <col min="6" max="6" width="7.140625" style="0" customWidth="1"/>
    <col min="7" max="7" width="18.140625" style="0" customWidth="1"/>
  </cols>
  <sheetData>
    <row r="2" ht="23.25">
      <c r="B2" s="13" t="s">
        <v>58</v>
      </c>
    </row>
    <row r="3" ht="23.25">
      <c r="B3" s="13"/>
    </row>
    <row r="4" spans="4:6" ht="15.75">
      <c r="D4" s="7" t="s">
        <v>0</v>
      </c>
      <c r="E4" s="7" t="s">
        <v>1</v>
      </c>
      <c r="F4" s="7" t="s">
        <v>2</v>
      </c>
    </row>
    <row r="5" spans="1:6" ht="15.75">
      <c r="A5" s="6" t="s">
        <v>3</v>
      </c>
      <c r="D5">
        <v>1988</v>
      </c>
      <c r="E5" s="1">
        <v>156014</v>
      </c>
      <c r="F5" s="14">
        <v>78.5</v>
      </c>
    </row>
    <row r="6" spans="1:7" ht="15.75">
      <c r="A6" s="11" t="s">
        <v>21</v>
      </c>
      <c r="B6" t="s">
        <v>59</v>
      </c>
      <c r="C6" s="3">
        <v>44</v>
      </c>
      <c r="D6">
        <f>C6*6</f>
        <v>264</v>
      </c>
      <c r="E6" s="1">
        <f aca="true" t="shared" si="0" ref="E6:E12">D6*F6</f>
        <v>19800</v>
      </c>
      <c r="F6" s="14">
        <v>75</v>
      </c>
      <c r="G6" s="17"/>
    </row>
    <row r="7" spans="1:7" ht="15.75">
      <c r="A7" s="11" t="s">
        <v>62</v>
      </c>
      <c r="B7" t="s">
        <v>60</v>
      </c>
      <c r="C7" s="3">
        <v>10</v>
      </c>
      <c r="D7">
        <f>C7*6</f>
        <v>60</v>
      </c>
      <c r="E7" s="1">
        <f>D7*F7</f>
        <v>5640</v>
      </c>
      <c r="F7" s="14">
        <v>94</v>
      </c>
      <c r="G7" s="17"/>
    </row>
    <row r="8" spans="1:7" ht="15.75">
      <c r="A8" s="11" t="s">
        <v>48</v>
      </c>
      <c r="D8" s="3">
        <v>220</v>
      </c>
      <c r="E8" s="1">
        <f t="shared" si="0"/>
        <v>18700</v>
      </c>
      <c r="F8" s="14">
        <v>85</v>
      </c>
      <c r="G8" s="17"/>
    </row>
    <row r="9" spans="1:7" ht="15.75">
      <c r="A9" s="11" t="s">
        <v>50</v>
      </c>
      <c r="D9" s="3">
        <v>180</v>
      </c>
      <c r="E9" s="1">
        <f>D9*F9</f>
        <v>15300</v>
      </c>
      <c r="F9" s="14">
        <v>85</v>
      </c>
      <c r="G9" s="17"/>
    </row>
    <row r="10" spans="1:7" ht="15.75">
      <c r="A10" s="11" t="s">
        <v>51</v>
      </c>
      <c r="D10" s="3">
        <v>200</v>
      </c>
      <c r="E10" s="1">
        <f t="shared" si="0"/>
        <v>24200</v>
      </c>
      <c r="F10" s="14">
        <v>121</v>
      </c>
      <c r="G10" s="17"/>
    </row>
    <row r="11" spans="1:7" ht="15.75">
      <c r="A11" s="11" t="s">
        <v>53</v>
      </c>
      <c r="D11" s="3">
        <v>0</v>
      </c>
      <c r="E11" s="1">
        <f>D11*F11</f>
        <v>0</v>
      </c>
      <c r="F11" s="14">
        <v>121</v>
      </c>
      <c r="G11" s="17"/>
    </row>
    <row r="12" spans="1:6" ht="15.75">
      <c r="A12" s="11" t="s">
        <v>25</v>
      </c>
      <c r="B12" t="s">
        <v>26</v>
      </c>
      <c r="D12" s="3">
        <v>30</v>
      </c>
      <c r="E12" s="1">
        <f t="shared" si="0"/>
        <v>4200</v>
      </c>
      <c r="F12" s="14">
        <v>140</v>
      </c>
    </row>
    <row r="13" spans="1:6" ht="15.75">
      <c r="A13" s="10" t="s">
        <v>12</v>
      </c>
      <c r="D13" s="8">
        <f>SUM(D5:D12)</f>
        <v>2942</v>
      </c>
      <c r="E13" s="1">
        <f>SUM(E5:E12)</f>
        <v>243854</v>
      </c>
      <c r="F13" s="9">
        <f>E13/D13</f>
        <v>82.88715159755269</v>
      </c>
    </row>
    <row r="14" spans="1:6" ht="15.75">
      <c r="A14" s="12" t="s">
        <v>27</v>
      </c>
      <c r="C14" s="4">
        <v>-38</v>
      </c>
      <c r="D14">
        <f>C14*6</f>
        <v>-228</v>
      </c>
      <c r="E14" s="1">
        <f>D14*F14</f>
        <v>-17100</v>
      </c>
      <c r="F14" s="14">
        <v>75</v>
      </c>
    </row>
    <row r="15" spans="1:6" ht="15.75">
      <c r="A15" s="12" t="s">
        <v>61</v>
      </c>
      <c r="C15" s="4">
        <v>0</v>
      </c>
      <c r="D15">
        <f>C15*6</f>
        <v>0</v>
      </c>
      <c r="E15" s="1">
        <f>D15*F15</f>
        <v>0</v>
      </c>
      <c r="F15" s="14">
        <v>94</v>
      </c>
    </row>
    <row r="16" spans="1:6" ht="15.75">
      <c r="A16" s="10" t="s">
        <v>15</v>
      </c>
      <c r="D16" s="8">
        <f>D13+D14+D15</f>
        <v>2714</v>
      </c>
      <c r="E16" s="1">
        <f>E13+E14+E15</f>
        <v>226754</v>
      </c>
      <c r="F16" s="9">
        <f>E16/D16</f>
        <v>83.54974207811348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1.00390625" style="0" bestFit="1" customWidth="1"/>
    <col min="2" max="2" width="17.140625" style="0" customWidth="1"/>
    <col min="3" max="3" width="5.28125" style="0" customWidth="1"/>
    <col min="4" max="4" width="13.00390625" style="0" customWidth="1"/>
    <col min="5" max="5" width="9.421875" style="0" customWidth="1"/>
    <col min="6" max="6" width="11.7109375" style="0" customWidth="1"/>
  </cols>
  <sheetData>
    <row r="1" ht="23.25">
      <c r="B1" s="13" t="s">
        <v>66</v>
      </c>
    </row>
    <row r="2" ht="23.25">
      <c r="B2" s="13"/>
    </row>
    <row r="3" spans="4:6" ht="15.75">
      <c r="D3" s="7" t="s">
        <v>0</v>
      </c>
      <c r="E3" s="7" t="s">
        <v>2</v>
      </c>
      <c r="F3" s="7" t="s">
        <v>1</v>
      </c>
    </row>
    <row r="4" spans="1:6" ht="15.75">
      <c r="A4" s="6" t="s">
        <v>3</v>
      </c>
      <c r="D4" s="1">
        <v>1773.9</v>
      </c>
      <c r="E4" s="14">
        <v>83.6</v>
      </c>
      <c r="F4" s="1">
        <f>D4*E4</f>
        <v>148298.04</v>
      </c>
    </row>
    <row r="5" spans="1:6" ht="15.75">
      <c r="A5" s="11" t="s">
        <v>23</v>
      </c>
      <c r="D5" s="3">
        <v>340</v>
      </c>
      <c r="E5" s="14">
        <v>80.5</v>
      </c>
      <c r="F5" s="1">
        <f>D5*E5</f>
        <v>27370</v>
      </c>
    </row>
    <row r="6" spans="1:6" ht="15.75">
      <c r="A6" s="11" t="s">
        <v>24</v>
      </c>
      <c r="D6" s="3">
        <v>300</v>
      </c>
      <c r="E6" s="14">
        <v>118.1</v>
      </c>
      <c r="F6" s="1">
        <f>D6*E6</f>
        <v>35430</v>
      </c>
    </row>
    <row r="7" spans="1:6" ht="15.75">
      <c r="A7" s="11" t="s">
        <v>21</v>
      </c>
      <c r="B7" t="s">
        <v>69</v>
      </c>
      <c r="C7" s="3">
        <v>72</v>
      </c>
      <c r="D7">
        <f>C7*6</f>
        <v>432</v>
      </c>
      <c r="E7" s="14">
        <v>95</v>
      </c>
      <c r="F7" s="1">
        <f>D7*E7</f>
        <v>41040</v>
      </c>
    </row>
    <row r="8" spans="1:6" ht="15.75">
      <c r="A8" s="11" t="s">
        <v>25</v>
      </c>
      <c r="B8" t="s">
        <v>67</v>
      </c>
      <c r="D8" s="3">
        <v>20</v>
      </c>
      <c r="E8" s="14">
        <v>142.8</v>
      </c>
      <c r="F8" s="1">
        <f>D8*E8</f>
        <v>2856</v>
      </c>
    </row>
    <row r="9" spans="1:6" ht="12.75">
      <c r="A9" s="19" t="s">
        <v>70</v>
      </c>
      <c r="C9" s="15"/>
      <c r="E9" s="14"/>
      <c r="F9" s="1">
        <v>819</v>
      </c>
    </row>
    <row r="10" spans="1:6" ht="15.75">
      <c r="A10" s="10" t="s">
        <v>12</v>
      </c>
      <c r="B10" t="s">
        <v>68</v>
      </c>
      <c r="D10" s="8">
        <f>SUM(D4:D8)</f>
        <v>2865.9</v>
      </c>
      <c r="E10" s="9">
        <f>F10/D10</f>
        <v>89.26097909906137</v>
      </c>
      <c r="F10" s="1">
        <f>SUM(F4:F9)</f>
        <v>255813.04</v>
      </c>
    </row>
    <row r="11" spans="1:6" ht="15.75">
      <c r="A11" s="12" t="s">
        <v>27</v>
      </c>
      <c r="C11" s="4">
        <v>-55</v>
      </c>
      <c r="D11">
        <f>C11*6</f>
        <v>-330</v>
      </c>
      <c r="E11" s="14">
        <v>95</v>
      </c>
      <c r="F11" s="1">
        <f>D11*E11</f>
        <v>-31350</v>
      </c>
    </row>
    <row r="12" spans="1:6" ht="15.75">
      <c r="A12" s="10" t="s">
        <v>15</v>
      </c>
      <c r="D12" s="8">
        <f>D10+D11</f>
        <v>2535.9</v>
      </c>
      <c r="E12" s="9">
        <f>F12/D12</f>
        <v>88.51415276627627</v>
      </c>
      <c r="F12" s="1">
        <f>F10+F11</f>
        <v>224463.04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ATK Thiokol,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 Thiokol</dc:creator>
  <cp:keywords/>
  <dc:description/>
  <cp:lastModifiedBy>MichaelG</cp:lastModifiedBy>
  <cp:lastPrinted>2010-12-07T18:51:28Z</cp:lastPrinted>
  <dcterms:created xsi:type="dcterms:W3CDTF">2007-05-24T16:02:24Z</dcterms:created>
  <dcterms:modified xsi:type="dcterms:W3CDTF">2012-09-05T20:45:09Z</dcterms:modified>
  <cp:category/>
  <cp:version/>
  <cp:contentType/>
  <cp:contentStatus/>
</cp:coreProperties>
</file>